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bteilungen\GSC-Purchasing\GSC-SU\GSC-SU_03_Projects\Temp\Problem Solving with 8D\Problem Solving BSH\8D Evaluation\Status_Oktober_2023\"/>
    </mc:Choice>
  </mc:AlternateContent>
  <bookViews>
    <workbookView xWindow="120" yWindow="120" windowWidth="18910" windowHeight="11820"/>
  </bookViews>
  <sheets>
    <sheet name="Evalution sheet_supplier" sheetId="14" r:id="rId1"/>
    <sheet name="Evalution _sheet_BSH" sheetId="4" r:id="rId2"/>
    <sheet name="tb_language" sheetId="11" state="hidden" r:id="rId3"/>
  </sheets>
  <definedNames>
    <definedName name="b_column_ref">tb_language!$A$1:$R$2</definedName>
    <definedName name="b_language_sel">tb_language_table[[#Headers],[EN]:[LC]]</definedName>
    <definedName name="_xlnm.Print_Area" localSheetId="1">'Evalution _sheet_BSH'!$A$1:$N$28</definedName>
    <definedName name="_xlnm.Print_Area" localSheetId="0">'Evalution sheet_supplier'!$A$1:$M$28</definedName>
    <definedName name="f_language_sel">'Evalution _sheet_BSH'!$A$5</definedName>
    <definedName name="f_language_sel_Supplier">'Evalution sheet_supplier'!$A$5</definedName>
  </definedNames>
  <calcPr calcId="162913"/>
</workbook>
</file>

<file path=xl/calcChain.xml><?xml version="1.0" encoding="utf-8"?>
<calcChain xmlns="http://schemas.openxmlformats.org/spreadsheetml/2006/main">
  <c r="I24" i="4" l="1"/>
  <c r="J4" i="4" l="1"/>
  <c r="J3" i="4"/>
  <c r="J1" i="4"/>
  <c r="E4" i="4" l="1"/>
  <c r="E3" i="4"/>
  <c r="O2" i="11" l="1"/>
  <c r="G8" i="14"/>
  <c r="I22" i="4" l="1"/>
  <c r="I20" i="4"/>
  <c r="I18" i="4"/>
  <c r="I16" i="4"/>
  <c r="I14" i="4"/>
  <c r="I12" i="4"/>
  <c r="I10" i="4"/>
  <c r="I8" i="4"/>
  <c r="H22" i="14"/>
  <c r="H22" i="4" s="1"/>
  <c r="H20" i="14"/>
  <c r="H20" i="4" s="1"/>
  <c r="H18" i="14"/>
  <c r="H18" i="4" s="1"/>
  <c r="H16" i="14"/>
  <c r="H16" i="4" s="1"/>
  <c r="H14" i="14"/>
  <c r="H14" i="4" s="1"/>
  <c r="H12" i="14"/>
  <c r="H12" i="4" s="1"/>
  <c r="H10" i="14"/>
  <c r="H10" i="4" s="1"/>
  <c r="H8" i="14"/>
  <c r="H8" i="4" s="1"/>
  <c r="I25" i="4" s="1"/>
  <c r="H6" i="4"/>
  <c r="H6" i="14"/>
  <c r="E6" i="14"/>
  <c r="I6" i="4"/>
  <c r="E10" i="4"/>
  <c r="H24" i="14" l="1"/>
  <c r="A22" i="14"/>
  <c r="A18" i="4"/>
  <c r="G1" i="14"/>
  <c r="J26" i="14"/>
  <c r="G16" i="14"/>
  <c r="C18" i="4"/>
  <c r="A14" i="14"/>
  <c r="C18" i="14"/>
  <c r="A6" i="4"/>
  <c r="G22" i="14"/>
  <c r="G4" i="4"/>
  <c r="C8" i="14"/>
  <c r="A4" i="4"/>
  <c r="A16" i="4"/>
  <c r="A12" i="14"/>
  <c r="E8" i="14"/>
  <c r="G6" i="14"/>
  <c r="G18" i="14"/>
  <c r="A20" i="14"/>
  <c r="C14" i="4"/>
  <c r="C16" i="4"/>
  <c r="C1" i="4"/>
  <c r="E20" i="4"/>
  <c r="G14" i="4"/>
  <c r="C22" i="4"/>
  <c r="G10" i="4"/>
  <c r="G10" i="14"/>
  <c r="E14" i="14"/>
  <c r="G3" i="14"/>
  <c r="E14" i="4"/>
  <c r="A8" i="4"/>
  <c r="A4" i="14"/>
  <c r="A26" i="14"/>
  <c r="G22" i="4"/>
  <c r="G20" i="4"/>
  <c r="A18" i="14"/>
  <c r="A14" i="4"/>
  <c r="G16" i="4"/>
  <c r="E20" i="14"/>
  <c r="G12" i="4"/>
  <c r="K26" i="4"/>
  <c r="G24" i="4"/>
  <c r="G1" i="4"/>
  <c r="I6" i="14"/>
  <c r="C3" i="14"/>
  <c r="E16" i="14"/>
  <c r="C14" i="14"/>
  <c r="A10" i="14"/>
  <c r="E18" i="14"/>
  <c r="A8" i="14"/>
  <c r="G6" i="4"/>
  <c r="A24" i="4"/>
  <c r="A22" i="4"/>
  <c r="A20" i="4"/>
  <c r="A26" i="4"/>
  <c r="A25" i="4"/>
  <c r="G2" i="4"/>
  <c r="C4" i="14"/>
  <c r="E10" i="14"/>
  <c r="C3" i="4"/>
  <c r="G3" i="4"/>
  <c r="E12" i="4"/>
  <c r="C22" i="14"/>
  <c r="C6" i="4"/>
  <c r="C20" i="14"/>
  <c r="C12" i="4"/>
  <c r="C12" i="14"/>
  <c r="E12" i="14"/>
  <c r="C8" i="4"/>
  <c r="E6" i="4"/>
  <c r="C4" i="4"/>
  <c r="A16" i="14"/>
  <c r="A6" i="14"/>
  <c r="E22" i="14"/>
  <c r="J6" i="4"/>
  <c r="A24" i="14"/>
  <c r="E18" i="4"/>
  <c r="G24" i="14"/>
  <c r="G14" i="14"/>
  <c r="G12" i="14"/>
  <c r="G4" i="14"/>
  <c r="G2" i="14"/>
  <c r="A12" i="4"/>
  <c r="G8" i="4"/>
  <c r="C1" i="14"/>
  <c r="E22" i="4"/>
  <c r="C6" i="14"/>
  <c r="C10" i="14"/>
  <c r="E16" i="4"/>
  <c r="C10" i="4"/>
  <c r="C16" i="14"/>
  <c r="A25" i="14"/>
  <c r="C20" i="4"/>
  <c r="E8" i="4"/>
  <c r="A10" i="4"/>
  <c r="G18" i="4"/>
  <c r="G20" i="14"/>
  <c r="H25" i="4" l="1"/>
</calcChain>
</file>

<file path=xl/comments1.xml><?xml version="1.0" encoding="utf-8"?>
<comments xmlns="http://schemas.openxmlformats.org/spreadsheetml/2006/main">
  <authors>
    <author>Jaecklin, Heiko (PDC-QMSL)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D2 in the empty field N, B or E with choosing "X" 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D3 in the empty field N, B or E with choosing "X"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2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D4 in the empty field N, B or E with choosing "X" </t>
        </r>
      </text>
    </comment>
    <comment ref="A14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D4 in the empty field N, B or E with choosing "X" </t>
        </r>
      </text>
    </comment>
    <comment ref="A16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D5/D6 in the empty field N, B or E with choosing "X" </t>
        </r>
      </text>
    </comment>
    <comment ref="A18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D5/D6 in the empty field N, B or E with choosing "X" </t>
        </r>
      </text>
    </comment>
    <comment ref="A20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D7 in the empty field N, B or E with choosing "X" </t>
        </r>
      </text>
    </comment>
    <comment ref="A22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D8 in the empty field N, B or E with choosing "X" </t>
        </r>
      </text>
    </comment>
  </commentList>
</comments>
</file>

<file path=xl/comments2.xml><?xml version="1.0" encoding="utf-8"?>
<comments xmlns="http://schemas.openxmlformats.org/spreadsheetml/2006/main">
  <authors>
    <author>Jaecklin, Heiko (PDC-QMSL)</author>
  </authors>
  <commentList>
    <comment ref="A8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D2 in the empty field N, B or E with choosing "X" 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D3 in the empty field N, B or E with choosing "X" </t>
        </r>
      </text>
    </comment>
    <comment ref="A12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D4 in the empty field N, B or E with choosing "X" </t>
        </r>
      </text>
    </comment>
    <comment ref="A14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D4 in the empty field N, B or E with choosing "X" </t>
        </r>
      </text>
    </comment>
    <comment ref="A16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D5/D6 in the empty field N, B or E with choosing "X" </t>
        </r>
      </text>
    </comment>
    <comment ref="A18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D5/D6 in the empty field N, B or E with choosing "X"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0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D7 in the empty field N, B or E with choosing "X" </t>
        </r>
      </text>
    </comment>
    <comment ref="A22" authorId="0" shapeId="0">
      <text>
        <r>
          <rPr>
            <b/>
            <sz val="9"/>
            <color indexed="81"/>
            <rFont val="Segoe UI"/>
            <family val="2"/>
          </rPr>
          <t xml:space="preserve">Please evaluate D8 in the empty field N, B or E with choosing "X" </t>
        </r>
      </text>
    </comment>
  </commentList>
</comments>
</file>

<file path=xl/sharedStrings.xml><?xml version="1.0" encoding="utf-8"?>
<sst xmlns="http://schemas.openxmlformats.org/spreadsheetml/2006/main" count="792" uniqueCount="643">
  <si>
    <t>Submitted by:</t>
  </si>
  <si>
    <t>8D STEP</t>
  </si>
  <si>
    <t>NOT SATISFYING</t>
  </si>
  <si>
    <t>BASIC LEVEL</t>
  </si>
  <si>
    <t>EXCELLENT</t>
  </si>
  <si>
    <t>SUM</t>
  </si>
  <si>
    <t>Empty or only symptom description, data collection is missing.</t>
  </si>
  <si>
    <t>Arbitrary or incomplete containment action (not concrete, no deadline).</t>
  </si>
  <si>
    <t>Only direct causes determined (superficial or hypothetical).</t>
  </si>
  <si>
    <t>Arbitrary corrective actions (not concrete, unclear link to root cause, no deadline/responsible). Efficiency not proven.</t>
  </si>
  <si>
    <t>Missing or unclear indication.</t>
  </si>
  <si>
    <t>Missing signature or only by initiator.</t>
  </si>
  <si>
    <t>QM-Documentation updated. Comprehensible lessons Learned was started on all concerned products, Processes and locations.</t>
  </si>
  <si>
    <t>Corrective actions cover completely all root causes (TRC and MRC in MANAGEMENTSYSTEM) from D4 and are documented. Efficiency is proven.</t>
  </si>
  <si>
    <t>Technical Root Cause (TRC) and Managerial Root Cause (MRC) in MANAGEMENT-SYSTEM are worked out. Risk assessment (including effect on other products/ processes) is defined.</t>
  </si>
  <si>
    <t>Containment actions are described clearly and introduced (Deadlines and responsibles are defined).</t>
  </si>
  <si>
    <t>Efficiency is quantitatively assessed (for example in %).</t>
  </si>
  <si>
    <t>Managerial Root Causes (MRC) in BUSINESS PROCESSES and/or LEADERSHIP, are worked out. Use of Problem Solving Methods is proven.</t>
  </si>
  <si>
    <t>No more action needed for TRC as occurrence completely prevented. All MRC (in BUSINESS PROCESSES and/or LEADERSHIP) from D4 are solved and documented.</t>
  </si>
  <si>
    <t>Feedbacks/evaluations from LL-Network are available.</t>
  </si>
  <si>
    <t>Review by sponsor with all team members done and documented. Signatures from Plant-, BU-Management available</t>
  </si>
  <si>
    <t>Assessment team:</t>
  </si>
  <si>
    <t>Signature:</t>
  </si>
  <si>
    <t>Date:</t>
  </si>
  <si>
    <t>Business Unit:</t>
  </si>
  <si>
    <t>Plant / Location:</t>
  </si>
  <si>
    <t>Evaluation done with witness on the spot and/or training on the job.</t>
  </si>
  <si>
    <t>8D Evaluation Sheet</t>
  </si>
  <si>
    <t>Fundamental (real) Problem, occurence and effects are described understandable and clearly (including detailled quantitative data: what, where, when, how much, who, ...).</t>
  </si>
  <si>
    <t>Beliebige Abstellmaßnahmen (unkonkret, Bezug zur Ursache nicht ersichtlich, kein Termin / Verantwortlicher), Wirksamkeit ist nicht nachgewiesen.</t>
  </si>
  <si>
    <t>Nur direkte Ursache benannt (oberflächlich / hypothetisch).</t>
  </si>
  <si>
    <t>Beliebige / unvollständige Sofortmaßnahme (unkonkret, kein Termin).</t>
  </si>
  <si>
    <t>Leer oder nur Symptom beschrieben, Faktensammlung fehlt.</t>
  </si>
  <si>
    <t>Beliebige Abstellmaßnahmen (unkonkret, Bezug zur Ursache nicht ersichtlich, kein Termin / Verantwortlicher), Wirksamkeit ist nicht
nachgewiesen.</t>
  </si>
  <si>
    <t>Keine oder unklare Angabe.</t>
  </si>
  <si>
    <t>Unterschrift nur durch Ersteller oder gar keine Unterschrift.</t>
  </si>
  <si>
    <t>Unterschriften von Teamleiter, Pate (Abteilungsleiter Ebene) vorhanden. Für externe 8D auch -/QMM.</t>
  </si>
  <si>
    <t>QM-Dokumentation ist aktualisiert. Lessons Learned auf alle relevanten Produkte, Prozesse u. Standorte ist nachvollziehbar initiiert.</t>
  </si>
  <si>
    <t>Abstellmaßnahmen decken alle Grundursachen (TRC und MRC im MANAGEMENTSYSTEM) aus D4 vollständig ab und sind dokumentiert. Nachweis der Wirksamkeit ist vorhanden.</t>
  </si>
  <si>
    <t>Technical Root Cause (TRC) und Managerial root cause (MRC) im MANAGEMENT-SYSTEM sind ermittelt. Risikobewertung (inkl. Auswirkung auf andere Produkte /  Prozesse) liegt vor.</t>
  </si>
  <si>
    <t>Sofortmaßnahmen sind beschrieben und eingeführt (Termine, Verantwortungen sind bestimmt).</t>
  </si>
  <si>
    <t>Grundproblem, Auftreten und Auswirkungen sind eindeutig und nachvollziehbar beschrieben (inkl. detaillierte quantitative Angaben: was, wo, wann, wieviel, wer, ...).</t>
  </si>
  <si>
    <t>Ergänzende Informationen zur Schnittstelle und Auswirkung beim Kunden sind vorhanden.</t>
  </si>
  <si>
    <t>Quantitativer Wirksamkeitsnachweis ist gegeben (zum Beispiel in %).</t>
  </si>
  <si>
    <t>Managerial Root Cause (MRC) im GESCHÄFTSPROZESS und/oder in der FÜHRUNG, ermittelt. Die Anwendung von Problemlösungsmethoden  ist nachgewiesen.</t>
  </si>
  <si>
    <t>Alle MRC (im GESCHÄFTSPROZESS und/oder in der FÜHRUNG) aus D4 wurden abgestellt und dokumentiert.</t>
  </si>
  <si>
    <t>Bei TRC, keine Maßnahme mehr notwendig da Auftreten vollständig verhindert. Alle MRC (im GESCHÄFTSPROZESS und/oder in der FÜHRUNG) aus D4 wurden abgestellt und dokumentiert.</t>
  </si>
  <si>
    <t>Rückmeldung / Bewertung aus LL Netzwerk liegt vor.</t>
  </si>
  <si>
    <t>Review durch Pate mit allen Teammitgliedern ist durchgeführt und dokumentiert. Unterschriften Werk-, BULeitung liegen vor.</t>
  </si>
  <si>
    <t>8D Report Nummer:</t>
  </si>
  <si>
    <t>Bewertungsgruppe :</t>
  </si>
  <si>
    <t>c_reference</t>
  </si>
  <si>
    <t>c_row_ref</t>
  </si>
  <si>
    <t>c_target_table</t>
  </si>
  <si>
    <t>EN</t>
  </si>
  <si>
    <t>DE</t>
  </si>
  <si>
    <t>LC</t>
  </si>
  <si>
    <t xml:space="preserve">Update: </t>
  </si>
  <si>
    <t>PL</t>
  </si>
  <si>
    <t>RU</t>
  </si>
  <si>
    <t>IT</t>
  </si>
  <si>
    <t>ES</t>
  </si>
  <si>
    <t>UA</t>
  </si>
  <si>
    <t>CN</t>
  </si>
  <si>
    <t>Report_number</t>
  </si>
  <si>
    <t>Evalution sheet</t>
  </si>
  <si>
    <t>8D Report Number:</t>
  </si>
  <si>
    <t>Assesment_team</t>
  </si>
  <si>
    <t>Technical Root Cause (TRC) and Managerial Root Cause (MRC) in MANAGEMENT-SYSTEM are worked out. Risk assessment (including effect on other products/ processes) is defined</t>
  </si>
  <si>
    <t>D2_not_satisfying</t>
  </si>
  <si>
    <t>D2_basiclevel</t>
  </si>
  <si>
    <t>D2_excellent</t>
  </si>
  <si>
    <t>D3_not_satisfying</t>
  </si>
  <si>
    <t xml:space="preserve"> D3_basiclevel</t>
  </si>
  <si>
    <t>D3_excellent</t>
  </si>
  <si>
    <t>D4_a_not_satisfying</t>
  </si>
  <si>
    <t>D4_a_basiclevel</t>
  </si>
  <si>
    <t>D4_a_excellent</t>
  </si>
  <si>
    <t>D4_b_not_satisfying</t>
  </si>
  <si>
    <t>D4_b_basiclevel</t>
  </si>
  <si>
    <t>D4_b_excellent</t>
  </si>
  <si>
    <t>D5/D6_a_not_satisfying</t>
  </si>
  <si>
    <t>D5/D6_a_basiclevel</t>
  </si>
  <si>
    <t>D5/D6_a_excellent</t>
  </si>
  <si>
    <t>D5/D6_b_not_satisfying</t>
  </si>
  <si>
    <t>D5/D6_b_basiclevel</t>
  </si>
  <si>
    <t>D5/D6_b_excellent</t>
  </si>
  <si>
    <t>D7_basiclevel</t>
  </si>
  <si>
    <t>D7_excellent</t>
  </si>
  <si>
    <t>D8_not_satisfying</t>
  </si>
  <si>
    <t>D8_basiclevel</t>
  </si>
  <si>
    <t>D8_excellent</t>
  </si>
  <si>
    <t>D7_not_satisfying</t>
  </si>
  <si>
    <t>D2_8dstep</t>
  </si>
  <si>
    <t>D2 Problem Description</t>
  </si>
  <si>
    <t>D3_8dstep</t>
  </si>
  <si>
    <t>D2 Problembeschreibung</t>
  </si>
  <si>
    <t>D3 Containment Actions</t>
  </si>
  <si>
    <t>D4_a_8dstep</t>
  </si>
  <si>
    <t>D4_b_8dstep</t>
  </si>
  <si>
    <t>D5/D6_a_8dstep</t>
  </si>
  <si>
    <t>D5/D6_b_8dstep</t>
  </si>
  <si>
    <t>D7_8dstep</t>
  </si>
  <si>
    <t>D7 Preventive Actions</t>
  </si>
  <si>
    <t>D8_8dstep</t>
  </si>
  <si>
    <t>D8 Final Meeting</t>
  </si>
  <si>
    <t>8D SCHRITT</t>
  </si>
  <si>
    <t>1V00</t>
  </si>
  <si>
    <t>Headline_8dstep</t>
  </si>
  <si>
    <t>Headline_not_sastisfying</t>
  </si>
  <si>
    <t>NICHT VORHANDEN</t>
  </si>
  <si>
    <t>Headline_basiclevel</t>
  </si>
  <si>
    <t>BASIS NIVEAU</t>
  </si>
  <si>
    <t>Headline_Excellent</t>
  </si>
  <si>
    <t>AUSGEZEICHNET</t>
  </si>
  <si>
    <t>Sheet Name</t>
  </si>
  <si>
    <t>8D Evaluation Vorlage</t>
  </si>
  <si>
    <t>Report Nummer</t>
  </si>
  <si>
    <t>Team</t>
  </si>
  <si>
    <t>Unit</t>
  </si>
  <si>
    <t>Place</t>
  </si>
  <si>
    <t xml:space="preserve">8D Report Number: </t>
  </si>
  <si>
    <t>Bewertungsgruppe:</t>
  </si>
  <si>
    <t>Geschäftsbereich:</t>
  </si>
  <si>
    <t>Werk / Niederlassung:</t>
  </si>
  <si>
    <t>Title</t>
  </si>
  <si>
    <t>8D-Report Title:</t>
  </si>
  <si>
    <t>8D-Report Titel:</t>
  </si>
  <si>
    <t>Total</t>
  </si>
  <si>
    <t>SUMME</t>
  </si>
  <si>
    <t>Faults</t>
  </si>
  <si>
    <t>Date</t>
  </si>
  <si>
    <t>Datum:</t>
  </si>
  <si>
    <t>Submission</t>
  </si>
  <si>
    <t>Eingereicht von:</t>
  </si>
  <si>
    <t>Aprroval</t>
  </si>
  <si>
    <t>Unterschritft:</t>
  </si>
  <si>
    <t>Result</t>
  </si>
  <si>
    <t>8D Bewertung mit Vor-Ort-Prüfung und / oder 'training on the job'</t>
  </si>
  <si>
    <t xml:space="preserve">Addition </t>
  </si>
  <si>
    <t>8D Numer raportu :</t>
  </si>
  <si>
    <t>POZIOM PODSTAWOWY</t>
  </si>
  <si>
    <t>DOSKONAŁY</t>
  </si>
  <si>
    <t>8D Arkusz oceny</t>
  </si>
  <si>
    <t>Tytuł raportu 8D:</t>
  </si>
  <si>
    <t>Zespół oceniający:</t>
  </si>
  <si>
    <t>Jednostka biznesowa:</t>
  </si>
  <si>
    <t>SUMA</t>
  </si>
  <si>
    <t>Yes_No</t>
  </si>
  <si>
    <t>D2 Opis problemu</t>
  </si>
  <si>
    <t>Podstawowy (rzeczywisty) problem, jego występowanie i skutki są opisane w sposób zrozumiały i jasny (w tym szczegółowe dane ilościowe: co, gdzie, kiedy, ile, kto, ...).</t>
  </si>
  <si>
    <t>Data:</t>
  </si>
  <si>
    <t>Przesłane przez:</t>
  </si>
  <si>
    <t>Podpis:</t>
  </si>
  <si>
    <t>Ocena przeprowadzona w obecności świadka na miejscu i / lub szkolenie w miejscu pracy.</t>
  </si>
  <si>
    <t>Określane są tylko przyczyny bezpośrednie (powierzchowne lub hipotetyczne).</t>
  </si>
  <si>
    <t>Działania naprawcze obejmują całkowicie wszystkie przyczyny źródłowe (TRC i MRC w MANAGEMENTSYSTEM) od D4 i są udokumentowane. Skuteczność jest udowodniona.</t>
  </si>
  <si>
    <t>D7 Działania zapobiegawcze</t>
  </si>
  <si>
    <t>Brak lub niejasne wskazanie.</t>
  </si>
  <si>
    <t>Dostępne są informacje zwrotne / oceny z LL-Network.</t>
  </si>
  <si>
    <t>D8 Spotkanie końcowe</t>
  </si>
  <si>
    <t>HU</t>
  </si>
  <si>
    <t>SVN</t>
  </si>
  <si>
    <t>Númbero de informe 8D</t>
  </si>
  <si>
    <t>Equipo evaluador:</t>
  </si>
  <si>
    <t>Pasos 8D</t>
  </si>
  <si>
    <t>NO SATISFACTORIO</t>
  </si>
  <si>
    <t>NIVEL BÁSICO</t>
  </si>
  <si>
    <t>EXCELENTE</t>
  </si>
  <si>
    <t>Hoja evaluación 8D</t>
  </si>
  <si>
    <t>Título del informe 8D</t>
  </si>
  <si>
    <t>Unidad de negocio:</t>
  </si>
  <si>
    <t>Planta / Ubicación</t>
  </si>
  <si>
    <t>D2 Descripción del problema</t>
  </si>
  <si>
    <t>No información o sólo descripción del síntoma. No hay colección de datos.</t>
  </si>
  <si>
    <t>El problema fundamental (real), la ocurrencia y los efectos se describen de manera comprensible y clara (incluidos datos cuantitativos detallados: qué, dónde, cuándo, cuánto, quién, ...).</t>
  </si>
  <si>
    <t xml:space="preserve"> Se dispone de información adicional con respecto al efecto en el cliente.</t>
  </si>
  <si>
    <t>D3 Acciones de contención</t>
  </si>
  <si>
    <t>Acciones de contención arbitrarias o incompletas (no concretas, sin plazos)</t>
  </si>
  <si>
    <t>Acciones de contención son descritas claramente e implantadas (Se definen plazos y responsables).</t>
  </si>
  <si>
    <t>Fecha:</t>
  </si>
  <si>
    <t>Presentado por:</t>
  </si>
  <si>
    <t>Firma:</t>
  </si>
  <si>
    <t>La evaluación es hecha comprobando in situ y/o aprendiendo sobre el terreno.</t>
  </si>
  <si>
    <t>La eficiencia se evalúa cuantitativamente (por ejemplo, en%).</t>
  </si>
  <si>
    <t>Sólo causas directas son determinadas (superficial o hipotético).</t>
  </si>
  <si>
    <t>Causas de técnicas (TRC) y causas de gestión (MRC) son resueltas. La evaluación del riesgo (incluido el efecto en otros productos / procesos) está definido.</t>
  </si>
  <si>
    <t>Las causas relacionadas con la gestión (MRC managerial root causes) son resueltas. El uso de métodos de problem solving está probado.</t>
  </si>
  <si>
    <t>Acciones correctivas arbitrarias (no concretas, vínculo poco claro con la causa raíz, sin fecha límite / responsable). Eficiencia no probada.</t>
  </si>
  <si>
    <t>Las acciones correctoras cubren completamente todas las causas raíz (TCR y MRC) desde D4 y son documentadas. La eficiencia está probada.</t>
  </si>
  <si>
    <t>Las acciones correctivas cubren completamente todas las causas raíz (TRC y MRC) de D4 y están documentadas. La eficacia está probada.</t>
  </si>
  <si>
    <t>No se necesitan más acciones para TRC (causas de raíz técnica) ya que la ocurrencia se previno por completo. Todos los MRC (causas cuya raiz es la gestión) de D4 están resueltos y documentados.</t>
  </si>
  <si>
    <t>D7 Acciones preventivas</t>
  </si>
  <si>
    <t>Indicación ausente o poco clara.</t>
  </si>
  <si>
    <t>Documentación de Calidad actualizada. Comprensibles lessons-learnt se iniciaron en todos los productos, procesos y ubicaciones en cuestión.</t>
  </si>
  <si>
    <t>Falta firma o sólo por el iniciador</t>
  </si>
  <si>
    <t>All MRC (in BUSINESS PROCESSES and/or LEADERSHIP) from D4 are solved and documented.</t>
  </si>
  <si>
    <t>Los comentarios / evaluaciones de LL-Network están disponibles.</t>
  </si>
  <si>
    <t>Signatures from Team-leader, Sponsor (Department manager level) available. For external 8D also -/QMM.</t>
  </si>
  <si>
    <t>Firmas del líder del equipo, patrocinador (nivel de gerente de departamento) disponibles. Para 8D externo también - / QMM.</t>
  </si>
  <si>
    <t>Revisión hecha y documentada por parte del sponsor con todos los miembros del equipo . Firmas de Plant-, BU-Management disponibles.</t>
  </si>
  <si>
    <t xml:space="preserve">Name_supplier </t>
  </si>
  <si>
    <t>Supplier Name:</t>
  </si>
  <si>
    <t>Nazwa Dostawcy:</t>
  </si>
  <si>
    <t>Nombre del proveedor:</t>
  </si>
  <si>
    <t>Lieferantenname:</t>
  </si>
  <si>
    <t xml:space="preserve"> </t>
  </si>
  <si>
    <t>8D jelentés száma:</t>
  </si>
  <si>
    <t>Értékelő csoport:</t>
  </si>
  <si>
    <t>8D LÉPÉS</t>
  </si>
  <si>
    <t>NEM ELÉGEDŐ</t>
  </si>
  <si>
    <t>ALAPSZINT</t>
  </si>
  <si>
    <t>KIVÁLÓ</t>
  </si>
  <si>
    <t>8D értékelő lap</t>
  </si>
  <si>
    <t>8D-jelentés címe:</t>
  </si>
  <si>
    <t>Üzletág:</t>
  </si>
  <si>
    <t>Üzem / Hely:</t>
  </si>
  <si>
    <t>ÖSSZEG</t>
  </si>
  <si>
    <t>Szállító neve</t>
  </si>
  <si>
    <t>D2 A probléma leírása</t>
  </si>
  <si>
    <t>Üres vagy csak tünetleírás, hiányzik az adatgyűjtés.</t>
  </si>
  <si>
    <t>Alapvető (valós) probléma, előfordulás és hatások érthetően és világosan vannak leírva (ideértve a részletezett kvantitatív adatokat is: mit, hol, mikor, mennyit, ki, ...).</t>
  </si>
  <si>
    <t>Additional information with regard to interface and effect at customer are available.</t>
  </si>
  <si>
    <t>További információk állnak rendelkezésre az interfészről és az ügyfélnél jelentkező hatásról.</t>
  </si>
  <si>
    <t>D3 Tárolási műveletek</t>
  </si>
  <si>
    <t>Önkényes vagy hiányos elszigetelési intézkedés (nem konkrét, nincs határidő).</t>
  </si>
  <si>
    <t>A befogadási műveleteket világosan leírják és bevezetik (meghatározzák a határidőket és a felelősségeket).</t>
  </si>
  <si>
    <t>Dátum:</t>
  </si>
  <si>
    <t>Által benyújtott:</t>
  </si>
  <si>
    <t>Aláírás:</t>
  </si>
  <si>
    <t>A tanúval a helyszínen végzett értékelés és / vagy a munkahelyi képzés.</t>
  </si>
  <si>
    <t>A hatékonyságot kvantitatív módon értékelik (például% -ban).</t>
  </si>
  <si>
    <t>Csak meghatározott közvetlen okok (felszínesek vagy hipotetikusak).</t>
  </si>
  <si>
    <t>A MANAGEMENT-SYSTEM technikai kiváltó okát (TRC) és vezetői kiváltó okát (MRC) kidolgozták. Meghatározták a kockázatértékelést (beleértve a többi termékre / folyamatra gyakorolt ​​hatást).</t>
  </si>
  <si>
    <t>Az ÜZLETI FOLYAMATOK és / vagy a VEZETÉS vezetői kiváltó okai (MRC) kidolgozásra kerültek. A problémamegoldó módszerek használata bizonyított.</t>
  </si>
  <si>
    <t>A MANAGEMENT-SYSTEM technikai kiváltó okát (TRC) és vezetői kiváltó okát (MRC) kidolgozták. Meghatározták a kockázatértékelést (beleértve a többi termékre / folyamatra gyakorolt ​​hatást)</t>
  </si>
  <si>
    <t>Önkényes korrekciós intézkedések (nem konkrét, nem egyértelmű kapcsolat a kiváltó okkal, nincs határidő / felelős). A hatékonyság nincs bizonyítva.</t>
  </si>
  <si>
    <t>A korrekciós intézkedések teljesen lefedik a D4 összes okát (TRC és MRC a MANAGEMENTSYSTEM-ben), és dokumentálva vannak. A hatékonyság bizonyított.</t>
  </si>
  <si>
    <t>A D4 összes MRC-jét (ÜZLETI FOLYAMATOKBAN és / vagy VEZETŐSÉGBEN) megoldják és dokumentálják.</t>
  </si>
  <si>
    <t>Nincs többé szükség a TRC-re, mivel az előfordulás teljesen megakadályozta. A D4 összes MRC-jét (ÜZLETI FOLYAMATOKBAN és / vagy VEZETŐSÉGBEN) megoldják és dokumentálják.</t>
  </si>
  <si>
    <t>D7 Megelőző intézkedések</t>
  </si>
  <si>
    <t>Hiányzó vagy nem egyértelmű jelzés.</t>
  </si>
  <si>
    <t>QM-dokumentáció frissítve. Érthető tanulságokat kezdtek az összes érintett termékről, folyamatról és helyszínről.</t>
  </si>
  <si>
    <t>Visszajelzések / értékelések elérhetők az LL-Network-től.</t>
  </si>
  <si>
    <t>D8 záró értekezlet</t>
  </si>
  <si>
    <t>Hiányzik az aláírás, vagy csak a kezdeményező.</t>
  </si>
  <si>
    <t>Aláírások a csapatvezetőtől, szponzor (osztályvezetői szint) elérhető. Külső 8D esetén is - / QMM.</t>
  </si>
  <si>
    <t>Szponzor általi felülvizsgálat a csapat összes tagjával elkészítve és dokumentálva. A Plant-, BU-Management aláírásai elérhetőek</t>
  </si>
  <si>
    <t>8D številka poročila:</t>
  </si>
  <si>
    <t>Ocenjevalna skupina:</t>
  </si>
  <si>
    <t>8D KORAK</t>
  </si>
  <si>
    <t>OSNOVNA RAVEN</t>
  </si>
  <si>
    <t>ODLIČNO</t>
  </si>
  <si>
    <t>8D ocenjevalni list</t>
  </si>
  <si>
    <t>Naslov 8D-poročila:</t>
  </si>
  <si>
    <t>Poslovna enota:</t>
  </si>
  <si>
    <t>Obrat / lokacija:</t>
  </si>
  <si>
    <t>Ime dobavitelja:</t>
  </si>
  <si>
    <t>D2 Opis težave</t>
  </si>
  <si>
    <t>Prazen ali samo opis simptomov, zbiranje podatkov manjka.</t>
  </si>
  <si>
    <t>Temeljni (resnični) problem, pojav in učinki so opisani razumljivo in jasno (vključno s podrobnimi kvantitativnimi podatki: kaj, kje, kdaj, koliko, kdo, ...).</t>
  </si>
  <si>
    <t>Na voljo so dodatne informacije glede vmesnika in učinka na kupca.</t>
  </si>
  <si>
    <t>Omejevalni ukrepi so jasno opisani in predstavljeni (opredeljeni so roki in odgovornosti).</t>
  </si>
  <si>
    <t>Oddal:</t>
  </si>
  <si>
    <t>Ocenjevanje opravljeno s pričo na kraju samem in / ali usposabljanjem na delovnem mestu.</t>
  </si>
  <si>
    <t>Učinkovitost se oceni kvantitativno (na primer v%).</t>
  </si>
  <si>
    <t>Določeni so samo neposredni vzroki (površni ali hipotetični).</t>
  </si>
  <si>
    <t>Korektivni ukrepi zajemajo v celoti vse temeljne vzroke (TRC in MRC v MANAGEMENTSYSTEM) iz D4 in so dokumentirani. Učinkovitost je dokazana.</t>
  </si>
  <si>
    <t>Vsi MRC (v POSLOVNIH PROCESIH in / ali VODENJU) iz D4 so rešeni in dokumentirani.</t>
  </si>
  <si>
    <t>Za TRC ni treba več ukrepati, ker je pojav popolnoma preprečen. Vsi MRC (v POSLOVNIH PROCESIH in / ali VODENJU) iz D4 so rešeni in dokumentirani.</t>
  </si>
  <si>
    <t>D7 Preventivni ukrepi</t>
  </si>
  <si>
    <t>Manjkajoča ali nejasna indikacija.</t>
  </si>
  <si>
    <t>Na voljo so povratne informacije / ocene LL-Network.</t>
  </si>
  <si>
    <t>Na voljo podpisi vodje ekipe, sponzorja (vodja oddelka). Za zunanje 8D tudi - / QMM.</t>
  </si>
  <si>
    <t>Pregled sponzorja z opravljenimi in dokumentiranimi člani ekipe. Na voljo podpisi iz Plant-, BU-Management</t>
  </si>
  <si>
    <t>Team di valutazione:</t>
  </si>
  <si>
    <t>ECCELLENTE</t>
  </si>
  <si>
    <t>SOMMA</t>
  </si>
  <si>
    <t>Nome del fornitore:</t>
  </si>
  <si>
    <t>Descrizione del problema D2</t>
  </si>
  <si>
    <t>Vuoto o solo descrizione del sintomo, manca la raccolta dati.</t>
  </si>
  <si>
    <t>Sono disponibili ulteriori informazioni in merito all'interfaccia e agli effetti presso il cliente.</t>
  </si>
  <si>
    <t>D3 Azioni di contenimento</t>
  </si>
  <si>
    <t>Azione di contenimento arbitraria o incompleta (non concreta, nessuna scadenza).</t>
  </si>
  <si>
    <t>Inviato da:</t>
  </si>
  <si>
    <t>Valutazione effettuata con testimone in loco e / o formazione sul lavoro.</t>
  </si>
  <si>
    <t>Solo cause dirette determinate (superficiali o ipotetiche).</t>
  </si>
  <si>
    <t>D7 Azioni preventive</t>
  </si>
  <si>
    <t>Indicazione mancante o poco chiara.</t>
  </si>
  <si>
    <t>Firma mancante o solo del promotore.</t>
  </si>
  <si>
    <t>8D 报告编号</t>
  </si>
  <si>
    <t>8D  评估小组</t>
  </si>
  <si>
    <t>8D 步骤</t>
  </si>
  <si>
    <t>不合格</t>
  </si>
  <si>
    <t>合格</t>
  </si>
  <si>
    <t>优秀</t>
  </si>
  <si>
    <t>8D 评估表</t>
  </si>
  <si>
    <t>8D 报告标题</t>
  </si>
  <si>
    <t>涉及的事业部</t>
  </si>
  <si>
    <t>工厂/位置</t>
  </si>
  <si>
    <t>总和</t>
  </si>
  <si>
    <t>供应商名称：</t>
  </si>
  <si>
    <t>D2_问题描述</t>
  </si>
  <si>
    <t>空白或仅表象的描述，无相关数据收集</t>
  </si>
  <si>
    <t>关于对客户的关联及影响也有相应的信息</t>
  </si>
  <si>
    <t>D3_围堵措施</t>
  </si>
  <si>
    <t>随意或不全面的围堵措施（不具体的，没有时间期限）</t>
  </si>
  <si>
    <t>围堵措施有清晰的描述并导入（有定义时间期限和责任人）</t>
  </si>
  <si>
    <t>日期：</t>
  </si>
  <si>
    <t>提交人：</t>
  </si>
  <si>
    <t>审批签名：</t>
  </si>
  <si>
    <t>有相应的证据确认评估已完成且/或进行了相关的培训</t>
  </si>
  <si>
    <t>措施的有效性有量化的评估（如%）</t>
  </si>
  <si>
    <t>仅直接原因的确认（表层或假设的）</t>
  </si>
  <si>
    <t>有系统的分析出技术层面的根本原因（TRC）和管理层面的根本原因（MRC）以及相应的风险评估（包括类似产品/过程）</t>
  </si>
  <si>
    <t>从业务流程和或领导能力方面分析管理层面的根本原因（MRC）。有运用问题解决的方式进行分析</t>
  </si>
  <si>
    <t>随意的纠正措施（不具体的，与根本原因没有直接关联，没有时间期限及责任人）。有效性没有证据</t>
  </si>
  <si>
    <t>纠正措施包含了D4分析出的全部根本原因（系统分析的TRC和MRC）。有相应的文档及有效性的证据</t>
  </si>
  <si>
    <t>所有发生的可能性都被预防，故从TRC 不需要更多的措施。所有D4分析出的MRC（从业务流程和或领导能力方面）都得到解决并有相应文档</t>
  </si>
  <si>
    <t>D7_预防措施</t>
  </si>
  <si>
    <t>指示缺乏或不清晰</t>
  </si>
  <si>
    <t>相关质量文档已更新。包含所有相关的产品、流程和工厂的全面经验教训总结已开始</t>
  </si>
  <si>
    <t>公司内部有对该经验教训总结的反馈/评价</t>
  </si>
  <si>
    <t>8D_总结会议</t>
  </si>
  <si>
    <t>缺少相关的签名或仅有发起者签名</t>
  </si>
  <si>
    <t>KROK 8D</t>
  </si>
  <si>
    <t>NIEZADOWALAJĄCE</t>
  </si>
  <si>
    <t>8D Numer raportu:</t>
  </si>
  <si>
    <t>Fabryka / lokalizacja:</t>
  </si>
  <si>
    <t xml:space="preserve">Brak lub tylko opis symptomów, brak zbierania danych. </t>
  </si>
  <si>
    <t xml:space="preserve">Są dostępne dodatkowe informacje dotyczące interfejsu i efektu u klienta. </t>
  </si>
  <si>
    <t>D3 Działania zapobiegające</t>
  </si>
  <si>
    <t>Arbitralne lub niekompletne działania zapobiegawcze (niekonkretne, bez wyznaczonego terminu).</t>
  </si>
  <si>
    <t>Działania zapobiegające są jasno opisane i przedstawione (zdefiniowano terminy i osoby odpowiedzialne).</t>
  </si>
  <si>
    <t>Wydajność oceniana jest ilościowo (na przykład w%).</t>
  </si>
  <si>
    <t>TRC i MRC w MANAGEMENT-SYSTEM są opracowywane. Określono ocenę ryzyka (w tym wpływ na inne produkty / procesy).</t>
  </si>
  <si>
    <t>MRC w PROCESACH BIZNESOWYCH i / lub PRZYWÓDZTWIE są opracowywane. Potwierdzono zastosowanie metod rozwiązywania problemów</t>
  </si>
  <si>
    <t>Określane są jedynie przyczyny bezpośrednie (powierzchowne lub hipotetyczne).</t>
  </si>
  <si>
    <t>TRC i MRC w MANAGEMENT-SYSTEM są opracowywane. Określono ocenę ryzyka (w tym wpływ na inne produkty / procesy)</t>
  </si>
  <si>
    <t>MRC w PROCESACH BIZNESOWYCH i / lub PRZYWÓDZTWIE są opracowywane. Udowodniono stosowanie metod rozwiązywania problemów.</t>
  </si>
  <si>
    <t>Arbitralne działania naprawcze (niekonkretne, niejasne powiązanie z pierwotną przyczyną, brak wyznaczonego terminu / osoby odpowiedzialnej). Skuteczność nie została udowodniona.</t>
  </si>
  <si>
    <t>Działania naprawcze w pełni obejmują  wszystkie przyczyny źródłowe (TRC i MRC w MANAGEMENT-SYSTEM) od D4 i są udokumentowane. Udowodniona skuteczność.</t>
  </si>
  <si>
    <t>Wszytskie MRC w PROCESACH BIZNESOWYCH i / lub PRZYWÓDZTWIE są opracowawane i udokumentowane.</t>
  </si>
  <si>
    <t>Żadne dalsze działania nie są potrzebne dla TRC, ponieważ udało się zapobiec całkowitemu ich występowaniu. Wszystkie MRC (w PROCESACH BIZNESOWYCH i / lub PRZYWÓDZTWIE) z D4 są rozwiązane i udokumentowane</t>
  </si>
  <si>
    <t>Zaktualizowano dokumentację QM. Zrozumiałe 'lessons learned' wdrożone  we wszystkich powiązanych produktach, procesach i lokalizacjach.</t>
  </si>
  <si>
    <t>Brak podpisu lub tylko podpis inicjatora.</t>
  </si>
  <si>
    <t>Dostępne podpisy od kierownika zespołu, sponsora (poziom kierownika działu). Ddla zewnętrznych 8D również - / QMM.</t>
  </si>
  <si>
    <t xml:space="preserve">Przegląd wykonany przez sponsora z pomocą członków zespołu jest zakończony i udokumentowany.  Dostępne są podpisy zarządu fabryki jak i BU. </t>
  </si>
  <si>
    <t>CN2</t>
  </si>
  <si>
    <t>Sum</t>
  </si>
  <si>
    <t>HI</t>
  </si>
  <si>
    <t>8डी रिपोर्ट संख्या:</t>
  </si>
  <si>
    <t>मूल्यांकन दल:</t>
  </si>
  <si>
    <t>8डी कदम</t>
  </si>
  <si>
    <t>संतोषजनक नहीं</t>
  </si>
  <si>
    <t>बुनियादी स्तर</t>
  </si>
  <si>
    <t>अति उत्कृष्ट</t>
  </si>
  <si>
    <t>8डी मूल्यांकन पत्रक</t>
  </si>
  <si>
    <t>8D-रिपोर्ट शीर्षक:</t>
  </si>
  <si>
    <t>व्यापार की इकाई:</t>
  </si>
  <si>
    <t>संयंत्र स्थान:</t>
  </si>
  <si>
    <t>योग</t>
  </si>
  <si>
    <t>आपूर्तिकर्ता का नाम:</t>
  </si>
  <si>
    <t>D2 समस्या विवरण</t>
  </si>
  <si>
    <t>खाली या केवल लक्षण विवरण, डेटा संग्रह गायब है।</t>
  </si>
  <si>
    <t>मौलिक (वास्तविक) समस्या, घटना और प्रभावों को समझने योग्य और स्पष्ट रूप से वर्णित किया गया है (विस्तृत मात्रात्मक डेटा सहित: क्या, कहाँ, कब, कितना, कौन, ...)।</t>
  </si>
  <si>
    <t>ग्राहक पर इंटरफेस और प्रभाव के संबंध में अतिरिक्त जानकारी उपलब्ध है।</t>
  </si>
  <si>
    <t>D3 रोकथाम क्रियाएँ</t>
  </si>
  <si>
    <t>मनमाना या अपूर्ण रोकथाम कार्रवाई (ठोस नहीं, कोई समय सीमा नहीं)।</t>
  </si>
  <si>
    <t>रोकथाम कार्यों को स्पष्ट रूप से वर्णित किया गया है और पेश किया गया है (समय सीमा और जिम्मेदारियां परिभाषित की गई हैं)।</t>
  </si>
  <si>
    <t>तारीख:</t>
  </si>
  <si>
    <t>द्वारा प्रस्तुत:</t>
  </si>
  <si>
    <t>हस्ताक्षर:</t>
  </si>
  <si>
    <t>मौके पर गवाह के साथ मूल्यांकन और/या नौकरी पर प्रशिक्षण।</t>
  </si>
  <si>
    <t>दक्षता का मूल्यांकन मात्रात्मक रूप से किया जाता है (उदाहरण के लिए %)।</t>
  </si>
  <si>
    <t>केवल प्रत्यक्ष कारण निर्धारित (सतही या काल्पनिक)।</t>
  </si>
  <si>
    <t>प्रबंधन-प्रणाली में तकनीकी मूल कारण (TRC) और प्रबंधकीय मूल कारण (MRC) पर काम किया जाता है। जोखिम मूल्यांकन (अन्य उत्पादों/प्रक्रियाओं पर प्रभाव सहित) को परिभाषित किया गया है।</t>
  </si>
  <si>
    <t>व्यावसायिक प्रक्रियाओं और/या नेतृत्व में प्रबंधकीय मूल कारणों (MRC) पर काम किया जाता है। समस्या समाधान विधियों का प्रयोग सिद्ध होता है।</t>
  </si>
  <si>
    <t>प्रबंधन-प्रणाली में तकनीकी मूल कारण (TRC) और प्रबंधकीय मूल कारण (MRC) पर काम किया जाता है। जोखिम मूल्यांकन (अन्य उत्पादों/प्रक्रियाओं पर प्रभाव सहित) को परिभाषित किया गया है</t>
  </si>
  <si>
    <t>मनमाना सुधारात्मक कार्रवाई (ठोस नहीं, मूल कारण के लिए अस्पष्ट लिंक, कोई समय सीमा / जिम्मेदार नहीं)। दक्षता सिद्ध नहीं।</t>
  </si>
  <si>
    <t>सुधारात्मक कार्रवाइयाँ D4 से सभी मूल कारणों (प्रबंधन प्रणाली में TRC और MRC) को पूरी तरह से कवर करती हैं और प्रलेखित हैं। दक्षता सिद्ध होती है।</t>
  </si>
  <si>
    <t>D4 से सभी MRC (बिजनेस प्रोसेस और/या लीडरशिप में) हल और प्रलेखित हैं।</t>
  </si>
  <si>
    <t>टीआरसी के लिए और किसी कार्रवाई की आवश्यकता नहीं है क्योंकि घटना को पूरी तरह से रोका गया है। D4 से सभी MRC (बिजनेस प्रोसेस और/या लीडरशिप में) हल और प्रलेखित हैं।</t>
  </si>
  <si>
    <t>D7 निवारक कार्रवाइयां</t>
  </si>
  <si>
    <t>गुम या अस्पष्ट संकेत।</t>
  </si>
  <si>
    <t>QM-दस्तावेज़ीकरण अद्यतन किया गया। सभी संबंधित उत्पादों, प्रक्रियाओं और स्थानों पर सीखे गए बोधगम्य पाठ शुरू किए गए थे।</t>
  </si>
  <si>
    <t>एलएल-नेटवर्क से फीडबैक/मूल्यांकन उपलब्ध हैं।</t>
  </si>
  <si>
    <t>D8 अंतिम बैठक</t>
  </si>
  <si>
    <t>गुम हस्ताक्षर या केवल आरंभकर्ता द्वारा।</t>
  </si>
  <si>
    <t>टीम-लीडर, प्रायोजक (विभाग प्रबंधक स्तर) के हस्ताक्षर उपलब्ध हैं। बाहरी 8D के लिए भी -/QMM।</t>
  </si>
  <si>
    <t>टीम के सभी सदस्यों के साथ प्रायोजक द्वारा समीक्षा की गई और प्रलेखित किया गया। संयंत्र से हस्ताक्षर-, बीयू-प्रबंधन उपलब्ध</t>
  </si>
  <si>
    <t>清晰和容易理解的描述了根本问题的发生及产生的影响（包括具体量化的信息：问题是什么，哪里，何时，多少，谁...）</t>
  </si>
  <si>
    <t>有8D的组长和所有者的签名。外部的8D有相应质量负责人的签名</t>
  </si>
  <si>
    <t>8D的所有者(Sponsor)同所有小组成员进行了回顾并有相应的存档。工厂、事业部管理层有签名确认</t>
  </si>
  <si>
    <t>Номер отчета 8D:</t>
  </si>
  <si>
    <t>Команда оценки:</t>
  </si>
  <si>
    <t>ШАГ 8D</t>
  </si>
  <si>
    <t>НЕ УДОВЛЕТВОРЕН</t>
  </si>
  <si>
    <t>НАЧАЛЬНЫЙ УРОВЕНЬ</t>
  </si>
  <si>
    <t>ОТЛИЧНО</t>
  </si>
  <si>
    <t>Оценочный лист 8D</t>
  </si>
  <si>
    <t>Название отчета 8D:</t>
  </si>
  <si>
    <t>Бизнес-единица:</t>
  </si>
  <si>
    <t>SUM Supplier</t>
  </si>
  <si>
    <t>SUM dobavitelj</t>
  </si>
  <si>
    <t>SUMA dostawca</t>
  </si>
  <si>
    <t>SUM 供应商</t>
  </si>
  <si>
    <t>SUM Поставщик</t>
  </si>
  <si>
    <t>एसयूएम आपूर्तिकर्ता</t>
  </si>
  <si>
    <t>Завод / Расположение:</t>
  </si>
  <si>
    <t>СУММ</t>
  </si>
  <si>
    <t>Наименование поставщика:</t>
  </si>
  <si>
    <t>D2 Описание проблемы</t>
  </si>
  <si>
    <t>Пустое или только описание симптома, сбор данных отсутствует.</t>
  </si>
  <si>
    <t>Основная (реальная) проблема, возникновение и последствия описаны понятно и четко (включая подробные количественные данные: что, где, когда, сколько, кто, ...).</t>
  </si>
  <si>
    <t>Доступна дополнительная информация по интерфейсу и эффекту у заказчика.</t>
  </si>
  <si>
    <t>D3 Действия по сдерживанию</t>
  </si>
  <si>
    <t>Произвольное или неполное действие по сдерживанию (не конкретное, без крайнего срока).</t>
  </si>
  <si>
    <t>Действия по локализации четко описаны и представлены (определены крайние сроки и ответственность).</t>
  </si>
  <si>
    <t>Дата:</t>
  </si>
  <si>
    <t>Представленный:</t>
  </si>
  <si>
    <t>Подпись:</t>
  </si>
  <si>
    <t>Оценка проводится со свидетелем на месте и / или проводится обучение на рабочем месте.</t>
  </si>
  <si>
    <t>Эффективность оценивается количественно (например, в%).</t>
  </si>
  <si>
    <t>Определяются только прямые причины (поверхностные или гипотетические).</t>
  </si>
  <si>
    <t>Техническая основная причина (TRC) и управленческая основная причина (MRC) в СИСТЕМЕ УПРАВЛЕНИЯ проработаны. Определяется оценка риска (включая влияние на другие продукты / процессы).</t>
  </si>
  <si>
    <t>Управленческие корневые причины (MRC) в БИЗНЕС-ПРОЦЕССАХ и / или ЛИДЕРСТВЕ разработаны. Доказано использование методов решения проблем.</t>
  </si>
  <si>
    <t>Произвольные корректирующие действия (не конкретные, нечеткая ссылка на основную причину, без срока / ответственности). Эффективность не доказана.</t>
  </si>
  <si>
    <t>Корректирующие действия полностью охватывают все основные причины (TRC и MRC в MANAGEMENTSYSTEM) из D4 и документируются. Эффективность доказана.</t>
  </si>
  <si>
    <t>Все MRC (в БИЗНЕС-ПРОЦЕССАХ и / или РУКОВОДСТВЕ) из D4 решены и задокументированы.</t>
  </si>
  <si>
    <t>Больше никаких действий для TRC не требуется, так как возникновение полностью предотвращено. Все MRC (в БИЗНЕС-ПРОЦЕССАХ и / или РУКОВОДСТВЕ) из D4 решены и задокументированы.</t>
  </si>
  <si>
    <t>D7 Профилактические действия</t>
  </si>
  <si>
    <t>Индикация отсутствует или неясна.</t>
  </si>
  <si>
    <t>QM-документация обновлена. Понятные уроки были начаты по всем заинтересованным продуктам, процессам и местам.</t>
  </si>
  <si>
    <t>Доступны отзывы / оценки от LL-Network.</t>
  </si>
  <si>
    <t>D8 Zаключительное собрание</t>
  </si>
  <si>
    <t>Отсутствует подпись или только инициатор.</t>
  </si>
  <si>
    <t>Доступны подписи руководителя группы, спонсора (уровень руководителя отдела). Для внешнего 8D тоже - / QMM.</t>
  </si>
  <si>
    <t>Обзор спонсором со всеми членами команды сделан и задокументирован. Подписи от Plant-, BU-Management имеются</t>
  </si>
  <si>
    <t>SUMME Lieferant</t>
  </si>
  <si>
    <t>NEZADOVOLJIVO</t>
  </si>
  <si>
    <t>D3 Omejevalni ukrepi</t>
  </si>
  <si>
    <t>Osnovno ali nepopolno omejevanje (ni konkretno, ni roka).</t>
  </si>
  <si>
    <t>Tehnični vzrok (TRC) in procesni vzrok (MRC) v SISTEMU UPRAVLJANJA sta razdelana. Opredeljena je ocena tveganja (vključno z učinkom na druge izdelke / procese).</t>
  </si>
  <si>
    <t xml:space="preserve"> Procesni vzroki (MRC) v POSLOVNIH PROCESIH in / ali VODENJU so določeni. Uporaba metod za reševanje problemov je dokazana.</t>
  </si>
  <si>
    <t>Tehnični vzrok (TRC) in procesni vzrok (MRC) v SISTEMU UPRAVLJANJA sta razdelana. Opredeljena je ocena tveganja (vključno z učinkom na druge izdelke / procese)</t>
  </si>
  <si>
    <t>osnovni korektivni ukrepi (ne konkretni, nejasna povezava z osnovnim vzrokom, brez roka / odgovornega). Učinkovitost ni dokazana.</t>
  </si>
  <si>
    <t>QM dokumentacija posodobljena.
Lessons learned uporabljena na vseh produktih, procesih in lokacijah v fokusu.</t>
  </si>
  <si>
    <t>D8 Zaključni sestanek</t>
  </si>
  <si>
    <t>Manjka podpis ali samo od pobudnika.</t>
  </si>
  <si>
    <t>Numero 8D Report:</t>
  </si>
  <si>
    <t>NON SODDISFACENTE</t>
  </si>
  <si>
    <t>LIVELLO BASE</t>
  </si>
  <si>
    <t>Scheda di valutazione</t>
  </si>
  <si>
    <t>Titolo 8D Report:</t>
  </si>
  <si>
    <t>Divisione:</t>
  </si>
  <si>
    <t>SOMMA fornitore</t>
  </si>
  <si>
    <t>Stabilimento / Sede:</t>
  </si>
  <si>
    <t>Problema fondamentale (reale), occorrenza ed effetti sono descritti in modo comprensibile e chiaro (incl. dati quantitativi dettagliati: cosa, dove, quando, quanto, chi, ...).</t>
  </si>
  <si>
    <t>Le azioni di contenimento sono descritte chiaramente e sono implementate (vengono definite scadenze e responsabilità).</t>
  </si>
  <si>
    <t>L'efficienza viene valutata quantitativamente (ad esempio in %).</t>
  </si>
  <si>
    <t>Sono state determinate solo le cause dirette  (superficiali o ipotetiche).</t>
  </si>
  <si>
    <t>Le cause radice di natura tecnica (TRC) e le cause radice di natura manageriale/gestionale (MRC) nel sistema di gestione sono state identificate. 
La valutazione del rischio (compreso l'effetto su altri prodotti / processi) é stata effettuata.</t>
  </si>
  <si>
    <t>Le cause radice di natura manageriale/gestionale (MRC) nel sistema di gestione e a livello di leadership sono state identificate.  L'uso di metodi di problem solving è chiaramente dimostrato.</t>
  </si>
  <si>
    <t>Azioni correttive arbitrarie (non concrete, nessun collegamento con la causa radice, nessuna scadenza / responsabile). Efficienza delle azioni non dimostrata.</t>
  </si>
  <si>
    <t>Le azioni correttive coprono tutte le cause radice (TRC e MRC nel sistema di gestione) identificate in D4. Le azioni correttive sono documentate e l'efficienza è dimostrata.</t>
  </si>
  <si>
    <t>Tutte le cause radice di natura manageriale/gestionale (MRC) sia nei PROCESSI AZIENDALI sia a livello di LEADERSHIP identificate in D4 sono risolte e documentate.</t>
  </si>
  <si>
    <t>Documentazione QM é stata aggiornata. Le Lessons Learned sono comprensibili e le soluzioni sono state estese a tutti i prodotti, processi e sedi interessati dal problema.</t>
  </si>
  <si>
    <t>Feedback / valutazioni da parte della LL-Network.</t>
  </si>
  <si>
    <t>D8 Meeting finale</t>
  </si>
  <si>
    <t>Firme del team leader e dello sponsor (livello Manager di reparto) disponibili. Per 8D esterni firma del - / QMM.</t>
  </si>
  <si>
    <t>Revisione da parte dello sponsor con tutti i membri del team é stata eseguita e documentata. Sono presenti le firme del direttore dello stabilimento e del capo divisione/unitá.</t>
  </si>
  <si>
    <t xml:space="preserve">Language </t>
  </si>
  <si>
    <t xml:space="preserve">Select Language </t>
  </si>
  <si>
    <t>Sprache auswählen</t>
  </si>
  <si>
    <t>Válasszon nyelvet</t>
  </si>
  <si>
    <t>Izberi jezik</t>
  </si>
  <si>
    <t>Wybierz język</t>
  </si>
  <si>
    <t>选择语言</t>
  </si>
  <si>
    <t>Выберите язык</t>
  </si>
  <si>
    <t>Seleziona la lingua</t>
  </si>
  <si>
    <t>மொழியை தேர்ந்தெடுங்கள்</t>
  </si>
  <si>
    <t>भाषा का चयन करें</t>
  </si>
  <si>
    <t>Seleccione el idioma</t>
  </si>
  <si>
    <t>SUM BSH</t>
  </si>
  <si>
    <t>SUMA BSH</t>
  </si>
  <si>
    <t>SOMMA BSH</t>
  </si>
  <si>
    <t>योग BSH</t>
  </si>
  <si>
    <t xml:space="preserve">REMARKS ONLY IN ENGLISH </t>
  </si>
  <si>
    <t>BEMERKUNGEN NUR IN ENGLISCH</t>
  </si>
  <si>
    <t>MEGJEGYZÉSEK CSAK ANGOL nyelven</t>
  </si>
  <si>
    <t>OPOMBE SAMO V ANGLEŠČINI</t>
  </si>
  <si>
    <t>UWAGI TYLKO W JĘZYKU ANGIELSKIM</t>
  </si>
  <si>
    <t>仅以英文备注</t>
  </si>
  <si>
    <t>ЗАМЕЧАНИЯ ТОЛЬКО НА АНГЛИЙСКОМ ЯЗЫКЕ</t>
  </si>
  <si>
    <t>OSSERVAZIONI SOLO IN INGLESE</t>
  </si>
  <si>
    <t>OBSERVACIONES SOLO EN INGLÉS</t>
  </si>
  <si>
    <t>8D அறிக்கை எண்</t>
  </si>
  <si>
    <t>மதிப்பீட்டு குழு</t>
  </si>
  <si>
    <t>8D இன் படி</t>
  </si>
  <si>
    <t>திருப்தி அளிக்கவில்லை</t>
  </si>
  <si>
    <t>அடிப்படை நிலை</t>
  </si>
  <si>
    <t>அருமை</t>
  </si>
  <si>
    <t>8D மதிப்பீட்டுத் தாள்</t>
  </si>
  <si>
    <t>8D-அறிக்கை தலைப்பு</t>
  </si>
  <si>
    <t>மதிப்பீட்டுக் குழு</t>
  </si>
  <si>
    <t>வணிக பகுதி</t>
  </si>
  <si>
    <t>SUM விற்பனையாளர்</t>
  </si>
  <si>
    <t>ஆலை / இடம்</t>
  </si>
  <si>
    <t>குறிப்புகள்</t>
  </si>
  <si>
    <t>விற்பனையாளர் பெயர்</t>
  </si>
  <si>
    <t>D2 சிக்கல் விளக்கம்</t>
  </si>
  <si>
    <t>வெற்று அல்லது ஒரே அறிகுறி விளக்கம், தரவு சேகரிப்பு இல்லை</t>
  </si>
  <si>
    <t>அடிப்படை (உண்மையான) சிக்கல், நிகழ்வு மற்றும் விளைவுகள் புரிந்துகொள்ளக்கூடியதாகவும் தெளிவாகவும் விவரிக்கப்பட்டுள்ளன (விவரிக்கப்பட்ட அளவு தரவு உட்பட: என்ன, எங்கே, எப்போது, ​​எவ்வளவு, யார், ...).</t>
  </si>
  <si>
    <t>வாடிக்கையாளரின் இடைமுகம் மற்றும் விளைவு தொடர்பான கூடுதல் தகவல்கள் கிடைக்கின்றன</t>
  </si>
  <si>
    <t>D3 கட்டுப்பாட்டு நடவடிக்கைகள்</t>
  </si>
  <si>
    <t>தன்னிச்சையான அல்லது முழுமையற்ற கட்டுப்பாட்டு நடவடிக்கை (கான்கிரீட் அல்ல, காலக்கெடு இல்லை)</t>
  </si>
  <si>
    <t>கட்டுப்பாட்டு நடவடிக்கைகள் தெளிவாக விவரிக்கப்பட்டு அறிமுகப்படுத்தப்பட்டுள்ளன (காலக்கெடு மற்றும் பொறுப்பாளர்கள் வரையறுக்கப்பட்டுள்ளனர்)</t>
  </si>
  <si>
    <t>தேதி</t>
  </si>
  <si>
    <t>சமர்ப்பித்தது</t>
  </si>
  <si>
    <t>கையொப்பம்</t>
  </si>
  <si>
    <t>இடத்திலேயே சாட்சியுடன் மதிப்பீடு மற்றும் / அல்லது பணியில் பயிற்சி</t>
  </si>
  <si>
    <t>செயல்திறன் அளவு அடிப்படையில் மதிப்பிடப்படுகிறது (எடுத்துக்காட்டாக %  இல்)</t>
  </si>
  <si>
    <t>நேரடி காரணங்கள் மட்டுமே தீர்மானிக்கப்படுகின்றன (மேலோட்டமான அல்லது அனுமானமான)</t>
  </si>
  <si>
    <t>மேலாண்மை அமைப்பு தொழில்நுட்ப மூல காரணம் (TRC) மற்றும் 
மேலாளர் மூல காரணம் (MRC) ஆகியவை செயல்படுகின்றன. இடர் மதிப்பீடு (பிற தயாரிப்புகள் / செயல்முறைகளின் விளைவு உட்பட) வரையறுக்கப்படுகிறது</t>
  </si>
  <si>
    <t>வணிக செயல்முறைகள் மற்றும் / அல்லது தலைமைத்துவம் - நிர்வாக வேர் காரணங்கள்  (MRC)  செயல்படுகின்றன. சிக்கல் தீர்க்கும் முறைகளின் பயன்பாடு நிரூபிக்கப்பட்டுள்ளது</t>
  </si>
  <si>
    <t>வணிக செயல்முறைகள் மற்றும் / அல்லது தலைமைத்துவத்தில்  உள்ள நிர்வாக வேர் காரணங்களில் (MRC) செயல்படுகின்றன. சிக்கல் தீர்க்கும் முறைகளின் பயன்பாடு நிரூபிக்கப்பட்டுள்ளது</t>
  </si>
  <si>
    <t>தன்னிச்சையான திருத்த நடவடிக்கைகள் (உறுதியானவை அல்ல, மூல காரணத்திற்கான தெளிவற்ற இணைப்பு, காலக்கெடு / பொறுப்பு இல்லை). செயல்திறன் நிரூபிக்கப்படவில்லை.</t>
  </si>
  <si>
    <t>சரியான நடவடிக்கைகள் D4 இலிருந்து அனைத்து மூல காரணங்களையும் (TRC மற்றும் MRC இன் மேலாண்மை அமைப்பு) உள்ளடக்கியது மற்றும் ஆவணப்படுத்தப்பட்டுள்ளன. செயல்திறன் நிரூபிக்கப்பட்டுள்ளது</t>
  </si>
  <si>
    <t>D4 இலிருந்து அனைத்து MRC (வணிக செயல்முறைகள் மற்றும் / அல்லது தலைமைத்துவத்தில்) தீர்க்கப்பட்டு ஆவணப்படுத்தப்படுகின்றன</t>
  </si>
  <si>
    <t>நிகழ்வு முற்றிலும் தடுக்கப்பட்டதால் TRC க்கு கூடுதல் நடவடிக்கை தேவையில்லை. D4 இலிருந்து அனைத்து MRC (வணிக செயல்முறைகள் மற்றும் / அல்லது தலைமைத்துவத்தில்) தீர்க்கப்பட்டு ஆவணப்படுத்தப்படுகின்றன.</t>
  </si>
  <si>
    <t>D7 தடுப்பு நடவடிக்கைகள்</t>
  </si>
  <si>
    <t>காணவில்லை அல்லது தெளிவற்ற அறிகுறி.</t>
  </si>
  <si>
    <t>QM- ஆவணம் புதுப்பிக்கப்பட்டது. புரிந்துகொள்ளக்கூடிய பாடங்கள் சம்பந்தப்பட்ட அனைத்து தயாரிப்புகள், செயல்முறைகள் மற்றும் இருப்பிடங்களில் தொடங்கப்பட்டது.</t>
  </si>
  <si>
    <t>LL-வலைப்பின்னலில்ருந்து  பின்னூட்டக் கருத்துகள் / மதிப்பீடுகள் கிடைக்கின்றன</t>
  </si>
  <si>
    <t>D8 இறுதிக் கூட்டம்</t>
  </si>
  <si>
    <t>கையொப்பம் இல்லை அல்லது துவக்கியவர் மட்டுமே</t>
  </si>
  <si>
    <t>குழுத் தலைவர், ஆதரவாளர் (துறை மேலாளர் நிலை) ஆகியோரின் கையொப்பங்கள் கிடைக்கின்றன. வெளிப்புற 8D க்கும் - / QMM.</t>
  </si>
  <si>
    <t>அனைத்து குழு உறுப்பினர்களுடனும் ஆதரவாளர் மதிப்பாய்வு செய்து ஆவணப்படுத்தப்பட்டுள்ளது. ஆலை-, BU- நிர்வாகத்திலிருந்து கையொப்பங்கள் கிடைக்கின்றன.</t>
  </si>
  <si>
    <t>TA</t>
  </si>
  <si>
    <t>SUMME BSH</t>
  </si>
  <si>
    <t>टिप्पणियाँ केवल अंग्रेजी में</t>
  </si>
  <si>
    <t xml:space="preserve">D8 Reunión final </t>
  </si>
  <si>
    <t>ÖSSZEG szállító</t>
  </si>
  <si>
    <t>SUMA  Proveedor</t>
  </si>
  <si>
    <t>B/S/H</t>
  </si>
  <si>
    <t>D4 Cause and Effect Analysis (Occurrence)</t>
  </si>
  <si>
    <t>D4 Cause and Effect Analysis (Non-detection)</t>
  </si>
  <si>
    <t>D5/D6 Corrective Actions (Occurrence)</t>
  </si>
  <si>
    <t>D5/D Corrective Actions (Non-detection)</t>
  </si>
  <si>
    <t>D4 Ok-okozati elemzés (előfordulás)</t>
  </si>
  <si>
    <t>D4 Analiza vzrokov in posledic (pojav)</t>
  </si>
  <si>
    <t>D4 Analiza przyczyn i skutków (występowanie)</t>
  </si>
  <si>
    <t>D4 原因和影响的分析（发生）</t>
  </si>
  <si>
    <t>D4 Причинно-следственный анализ (возникновение)</t>
  </si>
  <si>
    <t>D4 Análisis de causa y efecto (No detección)</t>
  </si>
  <si>
    <t>D4 कारण और प्रभाव विश्लेषण (घटना)</t>
  </si>
  <si>
    <t>D4 Analisi causa ed effetto (occorrenza)</t>
  </si>
  <si>
    <t>D4 காரணம் மற்றும் விளைவு பகுப்பாய்வு (நிகழ்வு)</t>
  </si>
  <si>
    <t>D4 Ok-okozati elemzés (nem észlelhető)</t>
  </si>
  <si>
    <t>D4 Analiza vzrokov in posledic (nezaznavanje)</t>
  </si>
  <si>
    <t>D4 Analiza przyczyn i skutków (brak wykrywania)</t>
  </si>
  <si>
    <t>D4 原因和影响的分析（不可探测/未检出）</t>
  </si>
  <si>
    <t>D4 Причинно-следственный анализ (необнаружение)</t>
  </si>
  <si>
    <t>D4 कारण और प्रभाव विश्लेषण (गैर-पहचान)</t>
  </si>
  <si>
    <t>D4 Analisi causa ed effetto (non rilevamento)</t>
  </si>
  <si>
    <t>D4 காரணம் மற்றும் விளைவு பகுப்பாய்வு (கண்டறியப்படாதது)</t>
  </si>
  <si>
    <t>D5 / D6 Javító intézkedések (előfordulás)</t>
  </si>
  <si>
    <t>D5 / D6 Korektivni ukrepi (pojav)</t>
  </si>
  <si>
    <t>D5 / D6 Działania naprawcze (występowanie)</t>
  </si>
  <si>
    <t>D5/D6 纠正措施（发生）</t>
  </si>
  <si>
    <t>D5 / D6 Корректирующие действия (возникновение)</t>
  </si>
  <si>
    <t>D5 / D6 Acciones correctivas (ocurrencia)</t>
  </si>
  <si>
    <t>D5/D6 सुधारात्मक कार्रवाइयाँ (घटना)</t>
  </si>
  <si>
    <t>D5 / D6 Azioni correttive (occorrenza)</t>
  </si>
  <si>
    <t>D5/D6 சரியான செயல்கள் (நிகழ்வு)</t>
  </si>
  <si>
    <t>D5 / D6 Javító intézkedések (nem észlelhető)</t>
  </si>
  <si>
    <t>D5 / D6 Korektivni ukrepi (brez zaznavanja) (nezaznavanje)</t>
  </si>
  <si>
    <t>D5 / D6 Działania naprawcze (brak wykrywania)</t>
  </si>
  <si>
    <t>D5/D6 纠正措施（不可探测/未检出）</t>
  </si>
  <si>
    <t>D5 / D6 Корректирующие действия (необнаружение)</t>
  </si>
  <si>
    <t>D5/D6 Acciones correctoras (No detección)</t>
  </si>
  <si>
    <t>D5/D6 सुधारात्मक कार्रवाइयां (गैर-पहचान)</t>
  </si>
  <si>
    <t>D5 / D6 Azioni correttive (non rilevamento)</t>
  </si>
  <si>
    <t>D5/D6 சரியான செயல்கள் (கண்டறியப்படாதது)</t>
  </si>
  <si>
    <t>D3 Sofortmaßnahme(n)</t>
  </si>
  <si>
    <t>D4 Ursache-Wirkungs-Analyse (Warum ist der Fehler aufgetreten?)</t>
  </si>
  <si>
    <t>D4 Ursache-Wirkungs-Analyse (Warum wurde der Fehler nicht entdeckt?)</t>
  </si>
  <si>
    <t>D5/D6 Korrekturmaßnahmen (Warum wurde der Fehler nicht entdeckt?)</t>
  </si>
  <si>
    <t>D5/D6 Korrekturmaßnahmen (Warum ist der Fehler aufgetreten?)</t>
  </si>
  <si>
    <t>D7 Präventive Maßnahmen</t>
  </si>
  <si>
    <t>D8 Abschlussdurchsprache</t>
  </si>
  <si>
    <t>SVK</t>
  </si>
  <si>
    <t>Číslo 8D reportu:</t>
  </si>
  <si>
    <t>Hodnotiaci tím:</t>
  </si>
  <si>
    <t>8D Krok</t>
  </si>
  <si>
    <t>NEUSPOKOJIVÝ</t>
  </si>
  <si>
    <t>ZÁKLADNÁ ÚROVEŇ</t>
  </si>
  <si>
    <t>EXCELENTNÝ</t>
  </si>
  <si>
    <t>8D Hodnotiaci Hárok</t>
  </si>
  <si>
    <t>Názov 8D reportu:</t>
  </si>
  <si>
    <t>Obchodná jednotka:</t>
  </si>
  <si>
    <t xml:space="preserve">Závod / Pobočka: </t>
  </si>
  <si>
    <t>SUM Dodávateľ</t>
  </si>
  <si>
    <t>Poznámky len v angličtine</t>
  </si>
  <si>
    <t>Meno Dodávateľa:</t>
  </si>
  <si>
    <t>D2 Popis problému</t>
  </si>
  <si>
    <t>Prázdny alebo iba popis symptómu, chýba zber údajov.</t>
  </si>
  <si>
    <t>Základný (skutočný) problém, výskyt a vplyv sú popísané zrozumiteľne a jasne (vrátane podrobných kvantitatívnych údajov: čo, kde, kedy, koľko, kto, ...).</t>
  </si>
  <si>
    <t>K dispozícii sú ďalšie informácie týkajúce sa rozhrania a vplyvu na zákazníka.</t>
  </si>
  <si>
    <t>D3 Okamžité opatrenia</t>
  </si>
  <si>
    <t>Svojvoľné alebo neúplné okamžité opatrenie (všeobecné, bez termínu).</t>
  </si>
  <si>
    <t>Okamžité opatrenia sú jasne popísané a zavedené (sú definované termíny a zodpovední).</t>
  </si>
  <si>
    <t>Predložené:</t>
  </si>
  <si>
    <t>Posúdenie sa vykonáva so svedkom na mieste a/alebo sa poskytuje školenie na pracovisku.</t>
  </si>
  <si>
    <t>Účinnosť sa hodnotí kvantitatívne (napríklad v %).</t>
  </si>
  <si>
    <t>D4_a Analýza príčin a následkov (výskyt)</t>
  </si>
  <si>
    <t>Určené sú iba priame príčiny (povrchové alebo hypotetické).</t>
  </si>
  <si>
    <t>V SYSTÉME RIADENIA bola identifikovaná technická hlavná príčina (TRC) a manažérska hlavná príčina (MRC). K dispozícii je hodnotenie rizika (vrátane vplyvu na iné produkty/procesy).</t>
  </si>
  <si>
    <t>Manažérske koreňové príčiny (MRC) v PODNIKOVÝCH PROCESOCH a/alebo VEDENÍ, sú spracované. Preukázané používanie metód riešenia problémov.</t>
  </si>
  <si>
    <t>D4_a Analýza príčin a následkov (neodhalenie)</t>
  </si>
  <si>
    <t>D5/D6_a Nápravné opatrenia (výskyt)</t>
  </si>
  <si>
    <t>Svojvoľné nápravné opatrenia (nie sú konkrétne, nejasná súvislosť s hlavnou príčinou, bez termínu/zodpovednosti). Účinnosť nie je preukázaná.</t>
  </si>
  <si>
    <t>Nápravné opatrenia pokrývajú úplne všetky základné príčiny (TRC a MRC v SYSTÉME RIADENIA  ) z D4 a sú zdokumentované. Účinnosť je preukázaná.</t>
  </si>
  <si>
    <t>Všetky MRC (v PODNIKOVÝCH PROCESOCH a/alebo VEDENÍ) z D4 sú vyriešené a zdokumentované.</t>
  </si>
  <si>
    <t>D5/D6_a Nápravné opatrenia (neodhalenie)</t>
  </si>
  <si>
    <t>Nápravné opatrenia pokrývajú úplne všetky základné príčiny (TRC a MRC v SYSTÉME RIADENIA ) z D4 a sú zdokumentované. Účinnosť je preukázaná.</t>
  </si>
  <si>
    <t>Pre TRC nie sú potrebné žiadne ďalšie opatrenia, pretože je úplne zabránené výskytu. Všetky MRC (v PODNIKOVÝCH PROCESOCH a/alebo VEDENÍ) z D4 sú vyriešené a zdokumentované.</t>
  </si>
  <si>
    <t>D7 Preventívne opatrenia</t>
  </si>
  <si>
    <t>Chýbajúca alebo nejasná indikácia.</t>
  </si>
  <si>
    <t>QM dokumentácia je aktualizovaná. Lessons Learned o všetkých relevantných produktoch, procesoch a miestach boli iniciované zrozumiteľným spôsobom.</t>
  </si>
  <si>
    <t>K dispozícii sú spätné väzby/hodnotenia zo siete LL-Network.</t>
  </si>
  <si>
    <t>D8 Záverečné stretnutie</t>
  </si>
  <si>
    <t>Chýba podpis alebo podpísané len iniciátorom.</t>
  </si>
  <si>
    <t>K dispozícii sú podpisy vedúceho tímu, sponzora (úroveň manažéra oddelenia). Pre externé 8D tiež -/QMM.</t>
  </si>
  <si>
    <t>Kontrola sponzorom so všetkými členmi tímu vykonaná a zdokumentovaná. K dispozícii sú podpisy závodu, BU-Manažment.</t>
  </si>
  <si>
    <t>Zvoľ jazyk</t>
  </si>
  <si>
    <t>B</t>
  </si>
  <si>
    <t>N</t>
  </si>
  <si>
    <t>E</t>
  </si>
  <si>
    <r>
      <t xml:space="preserve">Please evaluate each 8D step in the empty fields for </t>
    </r>
    <r>
      <rPr>
        <b/>
        <i/>
        <sz val="14"/>
        <color theme="8" tint="-0.249977111117893"/>
        <rFont val="Arial"/>
        <family val="2"/>
      </rPr>
      <t>N</t>
    </r>
    <r>
      <rPr>
        <b/>
        <i/>
        <sz val="14"/>
        <rFont val="Arial"/>
        <family val="2"/>
      </rPr>
      <t>,</t>
    </r>
    <r>
      <rPr>
        <b/>
        <i/>
        <sz val="14"/>
        <color theme="6" tint="0.39997558519241921"/>
        <rFont val="Arial"/>
        <family val="2"/>
      </rPr>
      <t xml:space="preserve">B </t>
    </r>
    <r>
      <rPr>
        <b/>
        <i/>
        <sz val="14"/>
        <rFont val="Arial"/>
        <family val="2"/>
      </rPr>
      <t>or</t>
    </r>
    <r>
      <rPr>
        <b/>
        <i/>
        <sz val="14"/>
        <color theme="6" tint="0.39997558519241921"/>
        <rFont val="Arial"/>
        <family val="2"/>
      </rPr>
      <t xml:space="preserve"> </t>
    </r>
    <r>
      <rPr>
        <b/>
        <i/>
        <sz val="14"/>
        <color theme="9" tint="-0.499984740745262"/>
        <rFont val="Arial"/>
        <family val="2"/>
      </rPr>
      <t>E</t>
    </r>
  </si>
  <si>
    <r>
      <t xml:space="preserve">Please evaluate each 8D step in the empty fields for </t>
    </r>
    <r>
      <rPr>
        <b/>
        <sz val="14"/>
        <color theme="2" tint="-0.249977111117893"/>
        <rFont val="Arial"/>
        <family val="2"/>
      </rPr>
      <t>N</t>
    </r>
    <r>
      <rPr>
        <b/>
        <sz val="14"/>
        <color theme="1"/>
        <rFont val="Arial"/>
        <family val="2"/>
      </rPr>
      <t xml:space="preserve">, </t>
    </r>
    <r>
      <rPr>
        <b/>
        <sz val="14"/>
        <color theme="6" tint="0.39997558519241921"/>
        <rFont val="Arial"/>
        <family val="2"/>
      </rPr>
      <t>B</t>
    </r>
    <r>
      <rPr>
        <b/>
        <sz val="14"/>
        <color theme="1"/>
        <rFont val="Arial"/>
        <family val="2"/>
      </rPr>
      <t xml:space="preserve"> or </t>
    </r>
    <r>
      <rPr>
        <b/>
        <sz val="14"/>
        <color theme="9" tint="-0.249977111117893"/>
        <rFont val="Arial"/>
        <family val="2"/>
      </rPr>
      <t>E</t>
    </r>
  </si>
  <si>
    <t>B/S/H/ 12.10.2023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</si>
</sst>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Segoe UI"/>
      <family val="2"/>
    </font>
    <font>
      <sz val="10"/>
      <color theme="1"/>
      <name val="BSHG-Logos"/>
    </font>
    <font>
      <sz val="28"/>
      <color theme="1"/>
      <name val="Arial"/>
      <family val="2"/>
    </font>
    <font>
      <sz val="10"/>
      <color rgb="FF202124"/>
      <name val="Arial"/>
      <family val="2"/>
    </font>
    <font>
      <sz val="10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  <font>
      <b/>
      <i/>
      <sz val="14"/>
      <color theme="8" tint="-0.249977111117893"/>
      <name val="Arial"/>
      <family val="2"/>
    </font>
    <font>
      <b/>
      <i/>
      <sz val="14"/>
      <color theme="6" tint="0.39997558519241921"/>
      <name val="Arial"/>
      <family val="2"/>
    </font>
    <font>
      <b/>
      <i/>
      <sz val="14"/>
      <color theme="9" tint="-0.499984740745262"/>
      <name val="Arial"/>
      <family val="2"/>
    </font>
    <font>
      <b/>
      <sz val="14"/>
      <color theme="2" tint="-0.249977111117893"/>
      <name val="Arial"/>
      <family val="2"/>
    </font>
    <font>
      <b/>
      <sz val="14"/>
      <color theme="6" tint="0.39997558519241921"/>
      <name val="Arial"/>
      <family val="2"/>
    </font>
    <font>
      <b/>
      <sz val="14"/>
      <color theme="9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rgb="FFFFC000"/>
      </left>
      <right/>
      <top style="medium">
        <color rgb="FFFFC000"/>
      </top>
      <bottom style="medium">
        <color rgb="FFFFC000"/>
      </bottom>
      <diagonal/>
    </border>
    <border>
      <left style="medium">
        <color theme="6" tint="0.39994506668294322"/>
      </left>
      <right style="dotted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 style="dotted">
        <color theme="6" tint="0.39994506668294322"/>
      </left>
      <right/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theme="3" tint="-0.24994659260841701"/>
      </left>
      <right style="dotted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dotted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9" tint="-0.24994659260841701"/>
      </left>
      <right style="dotted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tted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ck">
        <color rgb="FFFFC000"/>
      </left>
      <right style="dotted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dotted">
        <color rgb="FFFFC000"/>
      </left>
      <right/>
      <top style="thick">
        <color rgb="FFFFC000"/>
      </top>
      <bottom style="thick">
        <color rgb="FFFFC000"/>
      </bottom>
      <diagonal/>
    </border>
    <border>
      <left style="thick">
        <color theme="6" tint="0.39991454817346722"/>
      </left>
      <right style="dotted">
        <color theme="6" tint="0.39994506668294322"/>
      </right>
      <top style="thick">
        <color theme="6" tint="0.39991454817346722"/>
      </top>
      <bottom style="thick">
        <color theme="6" tint="0.39991454817346722"/>
      </bottom>
      <diagonal/>
    </border>
    <border>
      <left style="dotted">
        <color theme="6" tint="0.39994506668294322"/>
      </left>
      <right/>
      <top style="thick">
        <color theme="6" tint="0.39991454817346722"/>
      </top>
      <bottom style="thick">
        <color theme="6" tint="0.39991454817346722"/>
      </bottom>
      <diagonal/>
    </border>
    <border>
      <left style="thick">
        <color theme="9" tint="-0.24994659260841701"/>
      </left>
      <right style="dotted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dotted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dotted">
        <color rgb="FFFFC000"/>
      </left>
      <right style="thick">
        <color theme="6" tint="0.39991454817346722"/>
      </right>
      <top style="thick">
        <color rgb="FFFFC000"/>
      </top>
      <bottom style="thick">
        <color rgb="FFFFC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C000"/>
      </left>
      <right style="dotted">
        <color rgb="FFFFC000"/>
      </right>
      <top/>
      <bottom style="medium">
        <color rgb="FFFFC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wrapText="1"/>
    </xf>
    <xf numFmtId="0" fontId="3" fillId="0" borderId="0" xfId="0" applyNumberFormat="1" applyFont="1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0" fillId="2" borderId="3" xfId="0" applyFill="1" applyBorder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Border="1" applyAlignment="1" applyProtection="1">
      <alignment horizontal="right" wrapText="1"/>
      <protection hidden="1"/>
    </xf>
    <xf numFmtId="0" fontId="0" fillId="2" borderId="8" xfId="0" applyFill="1" applyBorder="1" applyAlignment="1" applyProtection="1">
      <alignment wrapText="1"/>
      <protection hidden="1"/>
    </xf>
    <xf numFmtId="0" fontId="0" fillId="2" borderId="9" xfId="0" applyFill="1" applyBorder="1" applyAlignment="1" applyProtection="1">
      <alignment wrapText="1"/>
      <protection hidden="1"/>
    </xf>
    <xf numFmtId="0" fontId="1" fillId="3" borderId="22" xfId="0" applyFont="1" applyFill="1" applyBorder="1" applyAlignment="1" applyProtection="1">
      <alignment horizontal="center" vertical="center" wrapText="1"/>
      <protection hidden="1"/>
    </xf>
    <xf numFmtId="0" fontId="1" fillId="4" borderId="24" xfId="0" applyFont="1" applyFill="1" applyBorder="1" applyAlignment="1" applyProtection="1">
      <alignment horizontal="center" vertical="center" wrapText="1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1" xfId="0" applyBorder="1" applyAlignment="1" applyProtection="1">
      <alignment wrapText="1"/>
      <protection hidden="1"/>
    </xf>
    <xf numFmtId="0" fontId="0" fillId="0" borderId="12" xfId="0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5" xfId="0" applyFill="1" applyBorder="1" applyAlignment="1" applyProtection="1">
      <alignment wrapText="1"/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Alignment="1" applyProtection="1">
      <alignment horizontal="right" wrapText="1"/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2" borderId="13" xfId="0" applyFill="1" applyBorder="1" applyAlignment="1" applyProtection="1">
      <alignment wrapText="1"/>
      <protection locked="0"/>
    </xf>
    <xf numFmtId="0" fontId="1" fillId="5" borderId="28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wrapText="1"/>
      <protection hidden="1"/>
    </xf>
    <xf numFmtId="0" fontId="0" fillId="2" borderId="11" xfId="0" applyFill="1" applyBorder="1" applyAlignment="1" applyProtection="1">
      <alignment wrapText="1"/>
      <protection hidden="1"/>
    </xf>
    <xf numFmtId="0" fontId="0" fillId="2" borderId="12" xfId="0" applyFill="1" applyBorder="1" applyAlignment="1" applyProtection="1">
      <alignment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1" fillId="9" borderId="25" xfId="0" applyFont="1" applyFill="1" applyBorder="1" applyAlignment="1" applyProtection="1">
      <alignment horizontal="center" vertical="center" wrapText="1"/>
      <protection hidden="1"/>
    </xf>
    <xf numFmtId="0" fontId="1" fillId="8" borderId="23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3" borderId="31" xfId="0" applyFill="1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0" fillId="3" borderId="36" xfId="0" applyFill="1" applyBorder="1" applyAlignment="1" applyProtection="1">
      <alignment horizontal="center" vertical="center" wrapText="1"/>
      <protection hidden="1"/>
    </xf>
    <xf numFmtId="0" fontId="1" fillId="10" borderId="27" xfId="0" applyFont="1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7" borderId="41" xfId="0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 applyProtection="1">
      <alignment horizontal="center" wrapText="1"/>
      <protection locked="0"/>
    </xf>
    <xf numFmtId="0" fontId="0" fillId="6" borderId="9" xfId="0" applyFill="1" applyBorder="1" applyAlignment="1" applyProtection="1">
      <alignment wrapText="1"/>
      <protection hidden="1"/>
    </xf>
    <xf numFmtId="0" fontId="1" fillId="11" borderId="41" xfId="0" applyFont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right"/>
      <protection hidden="1"/>
    </xf>
    <xf numFmtId="0" fontId="0" fillId="2" borderId="18" xfId="0" applyFill="1" applyBorder="1" applyAlignment="1" applyProtection="1">
      <alignment horizontal="right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19" xfId="0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19" xfId="0" applyBorder="1" applyAlignment="1" applyProtection="1">
      <alignment horizontal="right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1" fillId="6" borderId="38" xfId="0" applyFont="1" applyFill="1" applyBorder="1" applyAlignment="1" applyProtection="1">
      <alignment horizontal="center" vertical="center" wrapText="1"/>
      <protection hidden="1"/>
    </xf>
    <xf numFmtId="0" fontId="11" fillId="6" borderId="39" xfId="0" applyFont="1" applyFill="1" applyBorder="1" applyAlignment="1" applyProtection="1">
      <alignment horizontal="center" vertical="center" wrapText="1"/>
      <protection hidden="1"/>
    </xf>
    <xf numFmtId="0" fontId="11" fillId="6" borderId="40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2" fillId="6" borderId="42" xfId="0" applyFont="1" applyFill="1" applyBorder="1" applyAlignment="1" applyProtection="1">
      <alignment horizontal="center" vertical="center" wrapText="1"/>
      <protection hidden="1"/>
    </xf>
    <xf numFmtId="0" fontId="2" fillId="6" borderId="43" xfId="0" applyFont="1" applyFill="1" applyBorder="1" applyAlignment="1" applyProtection="1">
      <alignment horizontal="center" vertical="center" wrapText="1"/>
      <protection hidden="1"/>
    </xf>
    <xf numFmtId="0" fontId="2" fillId="6" borderId="44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right"/>
      <protection hidden="1"/>
    </xf>
  </cellXfs>
  <cellStyles count="1">
    <cellStyle name="Standard" xfId="0" builtinId="0" customBuiltin="1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D7E4BC"/>
      <color rgb="FFD8E480"/>
      <color rgb="FFEEEC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107950</xdr:rowOff>
        </xdr:from>
        <xdr:to>
          <xdr:col>9</xdr:col>
          <xdr:colOff>533400</xdr:colOff>
          <xdr:row>24</xdr:row>
          <xdr:rowOff>139700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520700</xdr:colOff>
          <xdr:row>23</xdr:row>
          <xdr:rowOff>114300</xdr:rowOff>
        </xdr:from>
        <xdr:to>
          <xdr:col>10</xdr:col>
          <xdr:colOff>279400</xdr:colOff>
          <xdr:row>24</xdr:row>
          <xdr:rowOff>152400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107950</xdr:rowOff>
        </xdr:from>
        <xdr:to>
          <xdr:col>10</xdr:col>
          <xdr:colOff>533400</xdr:colOff>
          <xdr:row>24</xdr:row>
          <xdr:rowOff>146050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23</xdr:row>
          <xdr:rowOff>114300</xdr:rowOff>
        </xdr:from>
        <xdr:to>
          <xdr:col>11</xdr:col>
          <xdr:colOff>279400</xdr:colOff>
          <xdr:row>24</xdr:row>
          <xdr:rowOff>152400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b_language_table" displayName="tb_language_table" ref="A1:R58" totalsRowShown="0">
  <autoFilter ref="A1:R58"/>
  <tableColumns count="18">
    <tableColumn id="52" name="c_reference" dataDxfId="17"/>
    <tableColumn id="53" name="c_row_ref" dataDxfId="16"/>
    <tableColumn id="54" name="c_target_table" dataDxfId="15"/>
    <tableColumn id="55" name="EN" dataDxfId="14"/>
    <tableColumn id="56" name="DE" dataDxfId="13"/>
    <tableColumn id="57" name="HU" dataDxfId="12"/>
    <tableColumn id="58" name="SVN" dataDxfId="11"/>
    <tableColumn id="59" name="PL" dataDxfId="10"/>
    <tableColumn id="60" name="CN" dataDxfId="9"/>
    <tableColumn id="61" name="RU" dataDxfId="8"/>
    <tableColumn id="62" name="ES" dataDxfId="7"/>
    <tableColumn id="63" name="HI" dataDxfId="6"/>
    <tableColumn id="64" name="IT" dataDxfId="5"/>
    <tableColumn id="65" name="TA" dataDxfId="4"/>
    <tableColumn id="1" name="SVK" dataDxfId="3"/>
    <tableColumn id="66" name="UA" dataDxfId="2"/>
    <tableColumn id="67" name="CN2" dataDxfId="1"/>
    <tableColumn id="68" name="LC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BSH1 Warm">
      <a:dk1>
        <a:srgbClr val="000000"/>
      </a:dk1>
      <a:lt1>
        <a:srgbClr val="FFFFFF"/>
      </a:lt1>
      <a:dk2>
        <a:srgbClr val="99C8AD"/>
      </a:dk2>
      <a:lt2>
        <a:srgbClr val="E66E0F"/>
      </a:lt2>
      <a:accent1>
        <a:srgbClr val="AA3232"/>
      </a:accent1>
      <a:accent2>
        <a:srgbClr val="96B9DC"/>
      </a:accent2>
      <a:accent3>
        <a:srgbClr val="0050A5"/>
      </a:accent3>
      <a:accent4>
        <a:srgbClr val="F0C896"/>
      </a:accent4>
      <a:accent5>
        <a:srgbClr val="E66E0F"/>
      </a:accent5>
      <a:accent6>
        <a:srgbClr val="99C8AD"/>
      </a:accent6>
      <a:hlink>
        <a:srgbClr val="0050A5"/>
      </a:hlink>
      <a:folHlink>
        <a:srgbClr val="F0C896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A76"/>
  <sheetViews>
    <sheetView showGridLines="0" tabSelected="1" zoomScale="50" zoomScaleNormal="50" workbookViewId="0">
      <selection activeCell="E3" sqref="E3"/>
    </sheetView>
  </sheetViews>
  <sheetFormatPr baseColWidth="10" defaultColWidth="8.90625" defaultRowHeight="12.5" x14ac:dyDescent="0.25"/>
  <cols>
    <col min="1" max="1" width="20.90625" style="37" bestFit="1" customWidth="1"/>
    <col min="2" max="2" width="2.90625" style="37" customWidth="1"/>
    <col min="3" max="3" width="34" style="37" customWidth="1"/>
    <col min="4" max="4" width="2.90625" style="37" customWidth="1"/>
    <col min="5" max="5" width="34" style="37" customWidth="1"/>
    <col min="6" max="6" width="2.90625" style="37" customWidth="1"/>
    <col min="7" max="7" width="34" style="14" customWidth="1"/>
    <col min="8" max="8" width="14.36328125" style="14" customWidth="1"/>
    <col min="9" max="9" width="4.36328125" style="14" customWidth="1"/>
    <col min="10" max="10" width="10.6328125" style="14" customWidth="1"/>
    <col min="11" max="12" width="8" style="14" customWidth="1"/>
    <col min="13" max="13" width="33.54296875" style="14" customWidth="1"/>
    <col min="14" max="26" width="8.90625" style="13"/>
    <col min="27" max="16384" width="8.90625" style="14"/>
  </cols>
  <sheetData>
    <row r="1" spans="1:15" ht="24" customHeight="1" x14ac:dyDescent="0.25">
      <c r="A1" s="74" t="s">
        <v>545</v>
      </c>
      <c r="B1" s="75"/>
      <c r="C1" s="88" t="str">
        <f ca="1">INDIRECT(ADDRESS(VLOOKUP("Sheet Name",tb_language_table[],2,0),HLOOKUP(f_language_sel_Supplier,b_column_ref,2,0),1,0,MID(CELL("filename",tb_language_table[]),FIND("]",CELL("filename"))+1,1024)),0)</f>
        <v>8D Evaluation Sheet</v>
      </c>
      <c r="D1" s="88"/>
      <c r="E1" s="88"/>
      <c r="F1" s="12"/>
      <c r="G1" s="82" t="str">
        <f ca="1">INDIRECT(ADDRESS(VLOOKUP("Name_supplier ",tb_language_table[],2,0),HLOOKUP(f_language_sel_Supplier,b_column_ref,2,0),1,0,MID(CELL("filename",tb_language_table[]),FIND("]",CELL("filename"))+1,1024)),0)</f>
        <v>Supplier Name:</v>
      </c>
      <c r="H1" s="83"/>
      <c r="I1" s="95"/>
      <c r="J1" s="96"/>
      <c r="K1" s="96"/>
      <c r="L1" s="96"/>
      <c r="M1" s="103" t="s">
        <v>640</v>
      </c>
    </row>
    <row r="2" spans="1:15" ht="12" customHeight="1" x14ac:dyDescent="0.25">
      <c r="A2" s="76"/>
      <c r="B2" s="77"/>
      <c r="C2" s="89"/>
      <c r="D2" s="89"/>
      <c r="E2" s="89"/>
      <c r="F2" s="15"/>
      <c r="G2" s="84" t="str">
        <f ca="1">INDIRECT(ADDRESS(VLOOKUP("Team",tb_language_table[],2,0),HLOOKUP(f_language_sel_Supplier,b_column_ref,2,0),1,0,MID(CELL("filename",tb_language_table[]),FIND("]",CELL("filename"))+1,1024)),0)</f>
        <v>Assessment team:</v>
      </c>
      <c r="H2" s="85"/>
      <c r="I2" s="97"/>
      <c r="J2" s="97"/>
      <c r="K2" s="97"/>
      <c r="L2" s="98"/>
      <c r="M2" s="104"/>
    </row>
    <row r="3" spans="1:15" ht="12.75" customHeight="1" thickBot="1" x14ac:dyDescent="0.3">
      <c r="A3" s="78"/>
      <c r="B3" s="79"/>
      <c r="C3" s="17" t="str">
        <f ca="1">INDIRECT(ADDRESS(VLOOKUP("Report Nummer",tb_language_table[],2,0),HLOOKUP(f_language_sel_Supplier,b_column_ref,2,0),1,0,MID(CELL("filename",tb_language_table[]),FIND("]",CELL("filename"))+1,1024)),0)</f>
        <v xml:space="preserve">8D Report Number: </v>
      </c>
      <c r="D3" s="15"/>
      <c r="E3" s="38"/>
      <c r="F3" s="15"/>
      <c r="G3" s="84" t="str">
        <f ca="1">INDIRECT(ADDRESS(VLOOKUP("Unit",tb_language_table[],2,0),HLOOKUP(f_language_sel_Supplier,b_column_ref,2,0),1,0,MID(CELL("filename",tb_language_table[]),FIND("]",CELL("filename"))+1,1024)),0)</f>
        <v>Business Unit:</v>
      </c>
      <c r="H3" s="85"/>
      <c r="I3" s="99"/>
      <c r="J3" s="99"/>
      <c r="K3" s="99"/>
      <c r="L3" s="95"/>
      <c r="M3" s="104"/>
    </row>
    <row r="4" spans="1:15" ht="12.75" customHeight="1" thickBot="1" x14ac:dyDescent="0.3">
      <c r="A4" s="80" t="str">
        <f ca="1">INDIRECT(ADDRESS(VLOOKUP("Language ",tb_language_table[],2,0),HLOOKUP(f_language_sel_Supplier,b_column_ref,2,0),1,0,MID(CELL("filename",tb_language_table[]),FIND("]",CELL("filename"))+1,1024)),0)</f>
        <v xml:space="preserve">Select Language </v>
      </c>
      <c r="B4" s="81"/>
      <c r="C4" s="17" t="str">
        <f ca="1">INDIRECT(ADDRESS(VLOOKUP("Title",tb_language_table[],2,0),HLOOKUP(f_language_sel_Supplier,b_column_ref,2,0),1,0,MID(CELL("filename",tb_language_table[]),FIND("]",CELL("filename"))+1,1024)),0)</f>
        <v>8D-Report Title:</v>
      </c>
      <c r="D4" s="15"/>
      <c r="E4" s="38"/>
      <c r="F4" s="15"/>
      <c r="G4" s="86" t="str">
        <f ca="1">INDIRECT(ADDRESS(VLOOKUP("Place",tb_language_table[],2,0),HLOOKUP(f_language_sel_Supplier,b_column_ref,2,0),1,0,MID(CELL("filename",tb_language_table[]),FIND("]",CELL("filename"))+1,1024)),0)</f>
        <v>Plant / Location:</v>
      </c>
      <c r="H4" s="87"/>
      <c r="I4" s="99"/>
      <c r="J4" s="99"/>
      <c r="K4" s="99"/>
      <c r="L4" s="95"/>
      <c r="M4" s="105"/>
    </row>
    <row r="5" spans="1:15" ht="13.75" thickBot="1" x14ac:dyDescent="0.3">
      <c r="A5" s="68" t="s">
        <v>54</v>
      </c>
      <c r="B5" s="69"/>
      <c r="C5" s="15"/>
      <c r="D5" s="15"/>
      <c r="E5" s="15"/>
      <c r="F5" s="15"/>
      <c r="G5" s="15"/>
      <c r="H5" s="18"/>
      <c r="I5" s="18"/>
      <c r="J5" s="18"/>
      <c r="K5" s="18"/>
      <c r="L5" s="18"/>
      <c r="M5" s="19"/>
    </row>
    <row r="6" spans="1:15" ht="23.25" customHeight="1" thickBot="1" x14ac:dyDescent="0.3">
      <c r="A6" s="59" t="str">
        <f ca="1">INDIRECT(ADDRESS(VLOOKUP("Headline_8dstep",tb_language_table[],2,0),HLOOKUP(f_language_sel_Supplier,b_column_ref,2,0),1,0,MID(CELL("filename",tb_language_table[]),FIND("]",CELL("filename"))+1,1024)),0)</f>
        <v>8D STEP</v>
      </c>
      <c r="B6" s="67" t="s">
        <v>638</v>
      </c>
      <c r="C6" s="20" t="str">
        <f ca="1">INDIRECT(ADDRESS(VLOOKUP("Headline_not_sastisfying",tb_language_table[],2,0),HLOOKUP(f_language_sel_Supplier,b_column_ref,2,0),1,0,MID(CELL("filename",tb_language_table[]),FIND("]",CELL("filename"))+1,1024)),0)</f>
        <v>NOT SATISFYING</v>
      </c>
      <c r="D6" s="51" t="s">
        <v>637</v>
      </c>
      <c r="E6" s="21" t="str">
        <f ca="1">INDIRECT(ADDRESS(VLOOKUP("Headline_basiclevel",tb_language_table[],2,0),HLOOKUP(f_language_sel_Supplier,b_column_ref,2,0),1,0,MID(CELL("filename",tb_language_table[]),FIND("]",CELL("filename"))+1,1024)),0)</f>
        <v>BASIC LEVEL</v>
      </c>
      <c r="F6" s="50" t="s">
        <v>639</v>
      </c>
      <c r="G6" s="22" t="str">
        <f ca="1">INDIRECT(ADDRESS(VLOOKUP("Headline_Excellent",tb_language_table[],2,0),HLOOKUP(f_language_sel_Supplier,b_column_ref,2,0),1,0,MID(CELL("filename",tb_language_table[]),FIND("]",CELL("filename"))+1,1024)),0)</f>
        <v>EXCELLENT</v>
      </c>
      <c r="H6" s="23" t="str">
        <f ca="1">INDIRECT(ADDRESS(VLOOKUP("Total",tb_language_table[],2,0),HLOOKUP(f_language_sel_Supplier,b_column_ref,2,0),1,0,MID(CELL("filename",tb_language_table[]),FIND("]",CELL("filename"))+1,1024)),0)</f>
        <v>SUM Supplier</v>
      </c>
      <c r="I6" s="100" t="str">
        <f ca="1">INDIRECT(ADDRESS(VLOOKUP("Faults",tb_language_table[],2,0),HLOOKUP(f_language_sel_Supplier,b_column_ref,2,0),1,0,MID(CELL("filename",tb_language_table[]),FIND("]",CELL("filename"))+1,1024)),0)</f>
        <v xml:space="preserve">REMARKS ONLY IN ENGLISH </v>
      </c>
      <c r="J6" s="101"/>
      <c r="K6" s="101"/>
      <c r="L6" s="101"/>
      <c r="M6" s="102"/>
    </row>
    <row r="7" spans="1:15" ht="13.75" thickBot="1" x14ac:dyDescent="0.3">
      <c r="A7" s="24"/>
      <c r="B7" s="25"/>
      <c r="C7" s="25"/>
      <c r="D7" s="25"/>
      <c r="E7" s="25"/>
      <c r="F7" s="25"/>
      <c r="G7" s="25"/>
      <c r="H7" s="26"/>
      <c r="I7" s="26"/>
      <c r="J7" s="26"/>
      <c r="K7" s="26"/>
      <c r="L7" s="26"/>
      <c r="M7" s="27"/>
    </row>
    <row r="8" spans="1:15" ht="105" customHeight="1" thickTop="1" thickBot="1" x14ac:dyDescent="0.35">
      <c r="A8" s="59" t="str">
        <f ca="1">INDIRECT(ADDRESS(VLOOKUP("D2_8dstep",tb_language_table[],2,0),HLOOKUP(f_language_sel_Supplier,b_column_ref,2,0),1,0,MID(CELL("filename",tb_language_table[]),FIND("]",CELL("filename"))+1,1024)),0)</f>
        <v>D2 Problem Description</v>
      </c>
      <c r="B8" s="53"/>
      <c r="C8" s="54" t="str">
        <f ca="1">INDIRECT(ADDRESS(VLOOKUP("D2_not_satisfying",tb_language_table[],2,0),HLOOKUP(f_language_sel_Supplier,b_column_ref,2,0),1,0,MID(CELL("filename",tb_language_table[]),FIND("]",CELL("filename"))+1,1024)),0)</f>
        <v>Empty or only symptom description, data collection is missing.</v>
      </c>
      <c r="D8" s="55"/>
      <c r="E8" s="56" t="str">
        <f ca="1">INDIRECT(ADDRESS(VLOOKUP("D2_basiclevel",tb_language_table[],2,0),HLOOKUP(f_language_sel_Supplier,b_column_ref,2,0),1,0,MID(CELL("filename",tb_language_table[]),FIND("]",CELL("filename"))+1,1024)),0)</f>
        <v>Fundamental (real) Problem, occurence and effects are described understandable and clearly (including detailled quantitative data: what, where, when, how much, who, ...).</v>
      </c>
      <c r="F8" s="57"/>
      <c r="G8" s="58" t="str">
        <f ca="1">INDIRECT(ADDRESS(VLOOKUP("D2_excellent",tb_language_table[],2,0),HLOOKUP(f_language_sel_Supplier,b_column_ref,2,0),1,0,MID(CELL("filename",tb_language_table[]),FIND("]",CELL("filename"))+1,1024)),0)</f>
        <v>Additional information with regard to interface and effect at customer are available.</v>
      </c>
      <c r="H8" s="28" t="str">
        <f>IF(F8="x",5,IF(D8="x",4,IF(B8="x",0,"")))</f>
        <v/>
      </c>
      <c r="I8" s="90"/>
      <c r="J8" s="91"/>
      <c r="K8" s="91"/>
      <c r="L8" s="91"/>
      <c r="M8" s="92"/>
      <c r="O8" s="29"/>
    </row>
    <row r="9" spans="1:15" ht="14.4" thickTop="1" thickBot="1" x14ac:dyDescent="0.3">
      <c r="A9" s="24"/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7"/>
    </row>
    <row r="10" spans="1:15" ht="105" customHeight="1" thickTop="1" thickBot="1" x14ac:dyDescent="0.35">
      <c r="A10" s="59" t="str">
        <f ca="1">INDIRECT(ADDRESS(VLOOKUP("D3_8dstep",tb_language_table[],2,0),HLOOKUP(f_language_sel_Supplier,b_column_ref,2,0),1,0,MID(CELL("filename",tb_language_table[]),FIND("]",CELL("filename"))+1,1024)),0)</f>
        <v>D3 Containment Actions</v>
      </c>
      <c r="B10" s="52"/>
      <c r="C10" s="54" t="str">
        <f ca="1">INDIRECT(ADDRESS(VLOOKUP("D3_not_satisfying",tb_language_table[],2,0),HLOOKUP(f_language_sel_Supplier,b_column_ref,2,0),1,0,MID(CELL("filename",tb_language_table[]),FIND("]",CELL("filename"))+1,1024)),0)</f>
        <v>Arbitrary or incomplete containment action (not concrete, no deadline).</v>
      </c>
      <c r="D10" s="55"/>
      <c r="E10" s="56" t="str">
        <f ca="1">INDIRECT(ADDRESS(VLOOKUP(" D3_basiclevel",tb_language_table[],2,0),HLOOKUP(f_language_sel_Supplier,b_column_ref,2,0),1,0,MID(CELL("filename",tb_language_table[]),FIND("]",CELL("filename"))+1,1024)),0)</f>
        <v>Containment actions are described clearly and introduced (Deadlines and responsibles are defined).</v>
      </c>
      <c r="F10" s="57"/>
      <c r="G10" s="58" t="str">
        <f ca="1">INDIRECT(ADDRESS(VLOOKUP("D3_excellent",tb_language_table[],2,0),HLOOKUP(f_language_sel_Supplier,b_column_ref,2,0),1,0,MID(CELL("filename",tb_language_table[]),FIND("]",CELL("filename"))+1,1024)),0)</f>
        <v>Efficiency is quantitatively assessed (for example in %).</v>
      </c>
      <c r="H10" s="28" t="str">
        <f>IF(F10="x",2,IF(D10="x",1,IF(B10="x",0,"")))</f>
        <v/>
      </c>
      <c r="I10" s="90"/>
      <c r="J10" s="91"/>
      <c r="K10" s="91"/>
      <c r="L10" s="91"/>
      <c r="M10" s="92"/>
      <c r="O10" s="29"/>
    </row>
    <row r="11" spans="1:15" ht="14.4" thickTop="1" thickBot="1" x14ac:dyDescent="0.3">
      <c r="A11" s="24"/>
      <c r="B11" s="25"/>
      <c r="C11" s="25"/>
      <c r="D11" s="25"/>
      <c r="E11" s="25"/>
      <c r="F11" s="25"/>
      <c r="G11" s="25"/>
      <c r="H11" s="26"/>
      <c r="I11" s="26"/>
      <c r="J11" s="26"/>
      <c r="K11" s="26"/>
      <c r="L11" s="26"/>
      <c r="M11" s="27"/>
    </row>
    <row r="12" spans="1:15" ht="105" customHeight="1" thickTop="1" thickBot="1" x14ac:dyDescent="0.35">
      <c r="A12" s="59" t="str">
        <f ca="1">INDIRECT(ADDRESS(VLOOKUP("D4_a_8dstep",tb_language_table[],2,0),HLOOKUP(f_language_sel_Supplier,b_column_ref,2,0),1,0,MID(CELL("filename",tb_language_table[]),FIND("]",CELL("filename"))+1,1024)),0)</f>
        <v>D4 Cause and Effect Analysis (Occurrence)</v>
      </c>
      <c r="B12" s="52"/>
      <c r="C12" s="54" t="str">
        <f ca="1">INDIRECT(ADDRESS(VLOOKUP("D4_a_not_satisfying",tb_language_table[],2,0),HLOOKUP(f_language_sel_Supplier,b_column_ref,2,0),1,0,MID(CELL("filename",tb_language_table[]),FIND("]",CELL("filename"))+1,1024)),0)</f>
        <v>Only direct causes determined (superficial or hypothetical).</v>
      </c>
      <c r="D12" s="55"/>
      <c r="E12" s="56" t="str">
        <f ca="1">INDIRECT(ADDRESS(VLOOKUP("D4_a_basiclevel",tb_language_table[],2,0),HLOOKUP(f_language_sel_Supplier,b_column_ref,2,0),1,0,MID(CELL("filename",tb_language_table[]),FIND("]",CELL("filename"))+1,1024)),0)</f>
        <v>Technical Root Cause (TRC) and Managerial Root Cause (MRC) in MANAGEMENT-SYSTEM are worked out. Risk assessment (including effect on other products/ processes) is defined.</v>
      </c>
      <c r="F12" s="57"/>
      <c r="G12" s="58" t="str">
        <f ca="1">INDIRECT(ADDRESS(VLOOKUP("D4_a_excellent",tb_language_table[],2,0),HLOOKUP(f_language_sel_Supplier,b_column_ref,2,0),1,0,MID(CELL("filename",tb_language_table[]),FIND("]",CELL("filename"))+1,1024)),0)</f>
        <v>Managerial Root Causes (MRC) in BUSINESS PROCESSES and/or LEADERSHIP, are worked out. Use of Problem Solving Methods is proven.</v>
      </c>
      <c r="H12" s="28" t="str">
        <f>IF(F12="x",6,IF(D12="x",4,IF(B12="x",0,"")))</f>
        <v/>
      </c>
      <c r="I12" s="90"/>
      <c r="J12" s="91"/>
      <c r="K12" s="91"/>
      <c r="L12" s="91"/>
      <c r="M12" s="92"/>
      <c r="O12" s="29"/>
    </row>
    <row r="13" spans="1:15" ht="13.5" thickTop="1" thickBot="1" x14ac:dyDescent="0.3">
      <c r="A13" s="24"/>
      <c r="B13" s="25"/>
      <c r="C13" s="25"/>
      <c r="D13" s="25"/>
      <c r="E13" s="25"/>
      <c r="F13" s="25"/>
      <c r="G13" s="25"/>
      <c r="H13" s="26"/>
      <c r="I13" s="26"/>
      <c r="J13" s="26"/>
      <c r="K13" s="26"/>
      <c r="L13" s="26"/>
      <c r="M13" s="27"/>
    </row>
    <row r="14" spans="1:15" ht="105" customHeight="1" thickTop="1" thickBot="1" x14ac:dyDescent="0.4">
      <c r="A14" s="59" t="str">
        <f ca="1">INDIRECT(ADDRESS(VLOOKUP("D4_b_8dstep",tb_language_table[],2,0),HLOOKUP(f_language_sel_Supplier,b_column_ref,2,0),1,0,MID(CELL("filename",tb_language_table[]),FIND("]",CELL("filename"))+1,1024)),0)</f>
        <v>D4 Cause and Effect Analysis (Non-detection)</v>
      </c>
      <c r="B14" s="52"/>
      <c r="C14" s="54" t="str">
        <f ca="1">INDIRECT(ADDRESS(VLOOKUP("D4_b_not_satisfying",tb_language_table[],2,0),HLOOKUP(f_language_sel_Supplier,b_column_ref,2,0),1,0,MID(CELL("filename",tb_language_table[]),FIND("]",CELL("filename"))+1,1024)),0)</f>
        <v>Only direct causes determined (superficial or hypothetical).</v>
      </c>
      <c r="D14" s="55"/>
      <c r="E14" s="56" t="str">
        <f ca="1">INDIRECT(ADDRESS(VLOOKUP("D4_b_basiclevel",tb_language_table[],2,0),HLOOKUP(f_language_sel_Supplier,b_column_ref,2,0),1,0,MID(CELL("filename",tb_language_table[]),FIND("]",CELL("filename"))+1,1024)),0)</f>
        <v>Technical Root Cause (TRC) and Managerial Root Cause (MRC) in MANAGEMENT-SYSTEM are worked out. Risk assessment (including effect on other products/ processes) is defined</v>
      </c>
      <c r="F14" s="57"/>
      <c r="G14" s="58" t="str">
        <f ca="1">INDIRECT(ADDRESS(VLOOKUP("D4_b_excellent",tb_language_table[],2,0),HLOOKUP(f_language_sel_Supplier,b_column_ref,2,0),1,0,MID(CELL("filename",tb_language_table[]),FIND("]",CELL("filename"))+1,1024)),0)</f>
        <v>Managerial Root Causes (MRC) in BUSINESS PROCESSES and/or LEADERSHIP, are worked out. Use of Problem Solving Methods is proven.</v>
      </c>
      <c r="H14" s="28" t="str">
        <f>IF(F14="x",6,IF(D14="x",4,IF(B14="x",0,"")))</f>
        <v/>
      </c>
      <c r="I14" s="90"/>
      <c r="J14" s="91"/>
      <c r="K14" s="91"/>
      <c r="L14" s="91"/>
      <c r="M14" s="92"/>
      <c r="O14" s="29"/>
    </row>
    <row r="15" spans="1:15" ht="13.5" thickTop="1" thickBot="1" x14ac:dyDescent="0.3">
      <c r="A15" s="24"/>
      <c r="B15" s="25"/>
      <c r="C15" s="25"/>
      <c r="D15" s="25"/>
      <c r="E15" s="25"/>
      <c r="F15" s="25"/>
      <c r="G15" s="25"/>
      <c r="H15" s="26"/>
      <c r="I15" s="26"/>
      <c r="J15" s="26"/>
      <c r="K15" s="26"/>
      <c r="L15" s="26"/>
      <c r="M15" s="27"/>
    </row>
    <row r="16" spans="1:15" ht="105" customHeight="1" thickTop="1" thickBot="1" x14ac:dyDescent="0.4">
      <c r="A16" s="59" t="str">
        <f ca="1">INDIRECT(ADDRESS(VLOOKUP("D5/D6_a_8dstep",tb_language_table[],2,0),HLOOKUP(f_language_sel_Supplier,b_column_ref,2,0),1,0,MID(CELL("filename",tb_language_table[]),FIND("]",CELL("filename"))+1,1024)),0)</f>
        <v>D5/D6 Corrective Actions (Occurrence)</v>
      </c>
      <c r="B16" s="52"/>
      <c r="C16" s="61" t="str">
        <f ca="1">INDIRECT(ADDRESS(VLOOKUP("D5/D6_a_not_satisfying",tb_language_table[],2,0),HLOOKUP(f_language_sel_Supplier,b_column_ref,2,0),1,0,MID(CELL("filename",tb_language_table[]),FIND("]",CELL("filename"))+1,1024)),0)</f>
        <v>Arbitrary corrective actions (not concrete, unclear link to root cause, no deadline/responsible). Efficiency not proven.</v>
      </c>
      <c r="D16" s="55"/>
      <c r="E16" s="56" t="str">
        <f ca="1">INDIRECT(ADDRESS(VLOOKUP("D5/D6_a_basiclevel",tb_language_table[],2,0),HLOOKUP(f_language_sel_Supplier,b_column_ref,2,0),1,0,MID(CELL("filename",tb_language_table[]),FIND("]",CELL("filename"))+1,1024)),0)</f>
        <v>Corrective actions cover completely all root causes (TRC and MRC in MANAGEMENTSYSTEM) from D4 and are documented. Efficiency is proven.</v>
      </c>
      <c r="F16" s="57"/>
      <c r="G16" s="58" t="str">
        <f ca="1">INDIRECT(ADDRESS(VLOOKUP("D5/D6_a_excellent",tb_language_table[],2,0),HLOOKUP(f_language_sel_Supplier,b_column_ref,2,0),1,0,MID(CELL("filename",tb_language_table[]),FIND("]",CELL("filename"))+1,1024)),0)</f>
        <v>All MRC (in BUSINESS PROCESSES and/or LEADERSHIP) from D4 are solved and documented.</v>
      </c>
      <c r="H16" s="28" t="str">
        <f>IF(F16="x",3,IF(D16="x",2,IF(B16="x",0,"")))</f>
        <v/>
      </c>
      <c r="I16" s="90"/>
      <c r="J16" s="91"/>
      <c r="K16" s="91"/>
      <c r="L16" s="91"/>
      <c r="M16" s="92"/>
      <c r="O16" s="29"/>
    </row>
    <row r="17" spans="1:27" ht="13.5" thickTop="1" thickBot="1" x14ac:dyDescent="0.3">
      <c r="A17" s="24"/>
      <c r="B17" s="25"/>
      <c r="C17" s="25"/>
      <c r="D17" s="25"/>
      <c r="E17" s="25"/>
      <c r="F17" s="25"/>
      <c r="G17" s="25"/>
      <c r="H17" s="26"/>
      <c r="I17" s="26"/>
      <c r="J17" s="26"/>
      <c r="K17" s="26"/>
      <c r="L17" s="26"/>
      <c r="M17" s="27"/>
    </row>
    <row r="18" spans="1:27" ht="105" customHeight="1" thickTop="1" thickBot="1" x14ac:dyDescent="0.4">
      <c r="A18" s="59" t="str">
        <f ca="1">INDIRECT(ADDRESS(VLOOKUP("D5/D6_b_8dstep",tb_language_table[],2,0),HLOOKUP(f_language_sel_Supplier,b_column_ref,2,0),1,0,MID(CELL("filename",tb_language_table[]),FIND("]",CELL("filename"))+1,1024)),0)</f>
        <v>D5/D Corrective Actions (Non-detection)</v>
      </c>
      <c r="B18" s="52"/>
      <c r="C18" s="54" t="str">
        <f ca="1">INDIRECT(ADDRESS(VLOOKUP("D5/D6_b_not_satisfying",tb_language_table[],2,0),HLOOKUP(f_language_sel_Supplier,b_column_ref,2,0),1,0,MID(CELL("filename",tb_language_table[]),FIND("]",CELL("filename"))+1,1024)),0)</f>
        <v>Arbitrary corrective actions (not concrete, unclear link to root cause, no deadline/responsible). Efficiency not proven.</v>
      </c>
      <c r="D18" s="55"/>
      <c r="E18" s="56" t="str">
        <f ca="1">INDIRECT(ADDRESS(VLOOKUP("D5/D6_b_basiclevel",tb_language_table[],2,0),HLOOKUP(f_language_sel_Supplier,b_column_ref,2,0),1,0,MID(CELL("filename",tb_language_table[]),FIND("]",CELL("filename"))+1,1024)),0)</f>
        <v>Corrective actions cover completely all root causes (TRC and MRC in MANAGEMENTSYSTEM) from D4 and are documented. Efficiency is proven.</v>
      </c>
      <c r="F18" s="57"/>
      <c r="G18" s="58" t="str">
        <f ca="1">INDIRECT(ADDRESS(VLOOKUP("D5/D6_b_excellent",tb_language_table[],2,0),HLOOKUP(f_language_sel_Supplier,b_column_ref,2,0),1,0,MID(CELL("filename",tb_language_table[]),FIND("]",CELL("filename"))+1,1024)),0)</f>
        <v>No more action needed for TRC as occurrence completely prevented. All MRC (in BUSINESS PROCESSES and/or LEADERSHIP) from D4 are solved and documented.</v>
      </c>
      <c r="H18" s="28" t="str">
        <f>IF(F18="x",3,IF(D18="x",2,IF(B18="x",0,"")))</f>
        <v/>
      </c>
      <c r="I18" s="90"/>
      <c r="J18" s="91"/>
      <c r="K18" s="91"/>
      <c r="L18" s="91"/>
      <c r="M18" s="92"/>
      <c r="O18" s="29"/>
    </row>
    <row r="19" spans="1:27" ht="13.5" thickTop="1" thickBot="1" x14ac:dyDescent="0.3">
      <c r="A19" s="24"/>
      <c r="B19" s="25"/>
      <c r="C19" s="25"/>
      <c r="D19" s="25"/>
      <c r="E19" s="25"/>
      <c r="F19" s="25"/>
      <c r="G19" s="25"/>
      <c r="H19" s="26"/>
      <c r="I19" s="26"/>
      <c r="J19" s="26"/>
      <c r="K19" s="26"/>
      <c r="L19" s="26"/>
      <c r="M19" s="27"/>
    </row>
    <row r="20" spans="1:27" ht="105" customHeight="1" thickTop="1" thickBot="1" x14ac:dyDescent="0.4">
      <c r="A20" s="59" t="str">
        <f ca="1">INDIRECT(ADDRESS(VLOOKUP("D7_8dstep",tb_language_table[],2,0),HLOOKUP(f_language_sel_Supplier,b_column_ref,2,0),1,0,MID(CELL("filename",tb_language_table[]),FIND("]",CELL("filename"))+1,1024)),0)</f>
        <v>D7 Preventive Actions</v>
      </c>
      <c r="B20" s="52"/>
      <c r="C20" s="54" t="str">
        <f ca="1">INDIRECT(ADDRESS(VLOOKUP("D7_not_satisfying",tb_language_table[],2,0),HLOOKUP(f_language_sel_Supplier,b_column_ref,2,0),1,0,MID(CELL("filename",tb_language_table[]),FIND("]",CELL("filename"))+1,1024)),0)</f>
        <v>Missing or unclear indication.</v>
      </c>
      <c r="D20" s="55"/>
      <c r="E20" s="56" t="str">
        <f ca="1">INDIRECT(ADDRESS(VLOOKUP("D7_basiclevel",tb_language_table[],2,0),HLOOKUP(f_language_sel_Supplier,b_column_ref,2,0),1,0,MID(CELL("filename",tb_language_table[]),FIND("]",CELL("filename"))+1,1024)),0)</f>
        <v>QM-Documentation updated. Comprehensible lessons Learned was started on all concerned products, Processes and locations.</v>
      </c>
      <c r="F20" s="57"/>
      <c r="G20" s="58" t="str">
        <f ca="1">INDIRECT(ADDRESS(VLOOKUP("D7_excellent",tb_language_table[],2,0),HLOOKUP(f_language_sel_Supplier,b_column_ref,2,0),1,0,MID(CELL("filename",tb_language_table[]),FIND("]",CELL("filename"))+1,1024)),0)</f>
        <v>Feedbacks/evaluations from LL-Network are available.</v>
      </c>
      <c r="H20" s="28" t="str">
        <f>IF(F20="x",3,IF(D20="x",2,IF(B20="x",0,"")))</f>
        <v/>
      </c>
      <c r="I20" s="90"/>
      <c r="J20" s="91"/>
      <c r="K20" s="91"/>
      <c r="L20" s="91"/>
      <c r="M20" s="92"/>
      <c r="O20" s="29"/>
    </row>
    <row r="21" spans="1:27" ht="13.5" thickTop="1" thickBot="1" x14ac:dyDescent="0.3">
      <c r="A21" s="24"/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7"/>
    </row>
    <row r="22" spans="1:27" ht="105" customHeight="1" thickTop="1" thickBot="1" x14ac:dyDescent="0.4">
      <c r="A22" s="60" t="str">
        <f ca="1">INDIRECT(ADDRESS(VLOOKUP("D8_8dstep",tb_language_table[],2,0),HLOOKUP(f_language_sel_Supplier,b_column_ref,2,0),1,0,MID(CELL("filename",tb_language_table[]),FIND("]",CELL("filename"))+1,1024)),0)</f>
        <v>D8 Final Meeting</v>
      </c>
      <c r="B22" s="52"/>
      <c r="C22" s="54" t="str">
        <f ca="1">INDIRECT(ADDRESS(VLOOKUP("D8_not_satisfying",tb_language_table[],2,0),HLOOKUP(f_language_sel_Supplier,b_column_ref,2,0),1,0,MID(CELL("filename",tb_language_table[]),FIND("]",CELL("filename"))+1,1024)),0)</f>
        <v>Missing signature or only by initiator.</v>
      </c>
      <c r="D22" s="55"/>
      <c r="E22" s="56" t="str">
        <f ca="1">INDIRECT(ADDRESS(VLOOKUP("D8_basiclevel",tb_language_table[],2,0),HLOOKUP(f_language_sel_Supplier,b_column_ref,2,0),1,0,MID(CELL("filename",tb_language_table[]),FIND("]",CELL("filename"))+1,1024)),0)</f>
        <v>Signatures from Team-leader, Sponsor (Department manager level) available. For external 8D also -/QMM.</v>
      </c>
      <c r="F22" s="57"/>
      <c r="G22" s="58" t="str">
        <f ca="1">INDIRECT(ADDRESS(VLOOKUP("D8_excellent",tb_language_table[],2,0),HLOOKUP(f_language_sel_Supplier,b_column_ref,2,0),1,0,MID(CELL("filename",tb_language_table[]),FIND("]",CELL("filename"))+1,1024)),0)</f>
        <v>Review by sponsor with all team members done and documented. Signatures from Plant-, BU-Management available</v>
      </c>
      <c r="H22" s="28" t="str">
        <f>IF(F22="x",2,IF(D22="x",1,IF(B22="x",0,"")))</f>
        <v/>
      </c>
      <c r="I22" s="90"/>
      <c r="J22" s="91"/>
      <c r="K22" s="91"/>
      <c r="L22" s="91"/>
      <c r="M22" s="92"/>
      <c r="O22" s="29"/>
    </row>
    <row r="23" spans="1:27" x14ac:dyDescent="0.25">
      <c r="A23" s="30"/>
      <c r="B23" s="15"/>
      <c r="C23" s="15"/>
      <c r="D23" s="15"/>
      <c r="E23" s="15"/>
      <c r="F23" s="15"/>
      <c r="G23" s="31"/>
      <c r="H23" s="31"/>
      <c r="I23" s="31"/>
      <c r="J23" s="31"/>
      <c r="K23" s="31"/>
      <c r="L23" s="31"/>
      <c r="M23" s="16"/>
    </row>
    <row r="24" spans="1:27" ht="13" x14ac:dyDescent="0.3">
      <c r="A24" s="32" t="str">
        <f ca="1">INDIRECT(ADDRESS(VLOOKUP("Date",tb_language_table[],2,0),HLOOKUP(f_language_sel_Supplier,b_column_ref,2,0),1,0,MID(CELL("filename",tb_language_table[]),FIND("]",CELL("filename"))+1,1024)),0)</f>
        <v>Date:</v>
      </c>
      <c r="B24" s="15"/>
      <c r="C24" s="38"/>
      <c r="D24" s="15"/>
      <c r="E24" s="15"/>
      <c r="F24" s="15"/>
      <c r="G24" s="72" t="str">
        <f ca="1">INDIRECT(ADDRESS(VLOOKUP("Addition ",tb_language_table[],2,0),HLOOKUP(f_language_sel_Supplier,b_column_ref,2,0),1,0,MID(CELL("filename",tb_language_table[]),FIND("]",CELL("filename"))+1,1024)),0)</f>
        <v>SUM</v>
      </c>
      <c r="H24" s="73" t="str">
        <f>SUM(H8,H10,H12,H14,H16,H18,H20,H22)&amp;" / 30"</f>
        <v>0 / 30</v>
      </c>
      <c r="I24" s="31"/>
      <c r="J24" s="31"/>
      <c r="K24" s="31"/>
      <c r="L24" s="31"/>
      <c r="M24" s="16"/>
    </row>
    <row r="25" spans="1:27" x14ac:dyDescent="0.25">
      <c r="A25" s="32" t="str">
        <f ca="1">INDIRECT(ADDRESS(VLOOKUP("Submission",tb_language_table[],2,0),HLOOKUP(f_language_sel_Supplier,b_column_ref,2,0),1,0,MID(CELL("filename",tb_language_table[]),FIND("]",CELL("filename"))+1,1024)),0)</f>
        <v>Submitted by:</v>
      </c>
      <c r="B25" s="15"/>
      <c r="C25" s="38"/>
      <c r="D25" s="15"/>
      <c r="E25" s="15"/>
      <c r="F25" s="15"/>
      <c r="G25" s="31"/>
      <c r="H25" s="31"/>
      <c r="I25" s="31"/>
      <c r="J25" s="31"/>
      <c r="K25" s="31"/>
      <c r="L25" s="31"/>
      <c r="M25" s="16"/>
    </row>
    <row r="26" spans="1:27" x14ac:dyDescent="0.25">
      <c r="A26" s="32" t="str">
        <f ca="1">INDIRECT(ADDRESS(VLOOKUP("Aprroval",tb_language_table[],2,0),HLOOKUP(f_language_sel_Supplier,b_column_ref,2,0),1,0,MID(CELL("filename",tb_language_table[]),FIND("]",CELL("filename"))+1,1024)),0)</f>
        <v>Signature:</v>
      </c>
      <c r="B26" s="15"/>
      <c r="C26" s="93"/>
      <c r="D26" s="15"/>
      <c r="E26" s="15"/>
      <c r="F26" s="15"/>
      <c r="G26" s="31"/>
      <c r="H26" s="31"/>
      <c r="I26" s="13"/>
      <c r="J26" s="31" t="str">
        <f ca="1">INDIRECT(ADDRESS(VLOOKUP("Result",tb_language_table[],2,0),HLOOKUP(f_language_sel_Supplier,b_column_ref,2,0),1,0,MID(CELL("filename",tb_language_table[]),FIND("]",CELL("filename"))+1,1024)),0)</f>
        <v>Evaluation done with witness on the spot and/or training on the job.</v>
      </c>
      <c r="K26" s="31"/>
      <c r="L26" s="31"/>
      <c r="M26" s="16"/>
    </row>
    <row r="27" spans="1:27" x14ac:dyDescent="0.25">
      <c r="A27" s="32"/>
      <c r="B27" s="15"/>
      <c r="C27" s="94"/>
      <c r="D27" s="15"/>
      <c r="E27" s="15"/>
      <c r="F27" s="15"/>
      <c r="G27" s="31"/>
      <c r="H27" s="31"/>
      <c r="I27" s="13"/>
      <c r="J27" s="31"/>
      <c r="K27" s="31"/>
      <c r="L27" s="31"/>
      <c r="M27" s="16"/>
    </row>
    <row r="28" spans="1:27" ht="13" thickBot="1" x14ac:dyDescent="0.3">
      <c r="A28" s="33"/>
      <c r="B28" s="18"/>
      <c r="C28" s="18"/>
      <c r="D28" s="18"/>
      <c r="E28" s="18"/>
      <c r="F28" s="18"/>
      <c r="G28" s="34"/>
      <c r="H28" s="34"/>
      <c r="I28" s="34"/>
      <c r="J28" s="34"/>
      <c r="K28" s="34"/>
      <c r="L28" s="34"/>
      <c r="M28" s="35"/>
      <c r="AA28" s="13"/>
    </row>
    <row r="29" spans="1:27" s="13" customFormat="1" x14ac:dyDescent="0.25">
      <c r="A29" s="36"/>
      <c r="B29" s="36"/>
      <c r="C29" s="36"/>
      <c r="D29" s="36"/>
      <c r="E29" s="36"/>
      <c r="F29" s="36"/>
    </row>
    <row r="30" spans="1:27" s="13" customFormat="1" x14ac:dyDescent="0.25">
      <c r="A30" s="36"/>
      <c r="B30" s="36"/>
      <c r="C30" s="36"/>
      <c r="D30" s="36"/>
      <c r="E30" s="36"/>
      <c r="F30" s="36"/>
      <c r="M30" s="13" t="s">
        <v>642</v>
      </c>
    </row>
    <row r="31" spans="1:27" s="13" customFormat="1" x14ac:dyDescent="0.25">
      <c r="A31" s="36"/>
      <c r="B31" s="36"/>
      <c r="C31" s="36"/>
      <c r="D31" s="36"/>
      <c r="E31" s="36"/>
      <c r="F31" s="36"/>
    </row>
    <row r="32" spans="1:27" s="13" customFormat="1" x14ac:dyDescent="0.25">
      <c r="A32" s="36"/>
      <c r="B32" s="36"/>
      <c r="C32" s="36"/>
      <c r="D32" s="36"/>
      <c r="E32" s="36"/>
      <c r="F32" s="36"/>
    </row>
    <row r="33" spans="1:6" s="13" customFormat="1" x14ac:dyDescent="0.25">
      <c r="A33" s="36"/>
      <c r="B33" s="36"/>
      <c r="C33" s="36"/>
      <c r="D33" s="36"/>
      <c r="E33" s="36"/>
      <c r="F33" s="36"/>
    </row>
    <row r="34" spans="1:6" s="13" customFormat="1" x14ac:dyDescent="0.25">
      <c r="A34" s="36"/>
      <c r="B34" s="36"/>
      <c r="C34" s="36"/>
      <c r="D34" s="36"/>
      <c r="E34" s="36"/>
      <c r="F34" s="36"/>
    </row>
    <row r="35" spans="1:6" s="13" customFormat="1" x14ac:dyDescent="0.25">
      <c r="A35" s="36"/>
      <c r="B35" s="36"/>
      <c r="C35" s="36"/>
      <c r="D35" s="36"/>
      <c r="E35" s="36"/>
      <c r="F35" s="36"/>
    </row>
    <row r="36" spans="1:6" s="13" customFormat="1" x14ac:dyDescent="0.25">
      <c r="A36" s="36"/>
      <c r="B36" s="36"/>
      <c r="C36" s="36"/>
      <c r="D36" s="36"/>
      <c r="E36" s="36"/>
      <c r="F36" s="36"/>
    </row>
    <row r="37" spans="1:6" s="13" customFormat="1" x14ac:dyDescent="0.25">
      <c r="A37" s="36"/>
      <c r="B37" s="36"/>
      <c r="C37" s="36"/>
      <c r="D37" s="36"/>
      <c r="E37" s="36"/>
      <c r="F37" s="36"/>
    </row>
    <row r="38" spans="1:6" s="13" customFormat="1" x14ac:dyDescent="0.25">
      <c r="A38" s="36"/>
      <c r="B38" s="36"/>
      <c r="C38" s="36"/>
      <c r="D38" s="36"/>
      <c r="E38" s="36"/>
      <c r="F38" s="36"/>
    </row>
    <row r="39" spans="1:6" s="13" customFormat="1" x14ac:dyDescent="0.25">
      <c r="A39" s="36"/>
      <c r="B39" s="36"/>
      <c r="C39" s="36"/>
      <c r="D39" s="36"/>
      <c r="E39" s="36"/>
      <c r="F39" s="36"/>
    </row>
    <row r="40" spans="1:6" s="13" customFormat="1" x14ac:dyDescent="0.25">
      <c r="A40" s="36"/>
      <c r="B40" s="36"/>
      <c r="C40" s="36"/>
      <c r="D40" s="36"/>
      <c r="E40" s="36"/>
      <c r="F40" s="36"/>
    </row>
    <row r="41" spans="1:6" s="13" customFormat="1" x14ac:dyDescent="0.25">
      <c r="A41" s="36"/>
      <c r="B41" s="36"/>
      <c r="C41" s="36"/>
      <c r="D41" s="36"/>
      <c r="E41" s="36"/>
      <c r="F41" s="36"/>
    </row>
    <row r="42" spans="1:6" s="13" customFormat="1" x14ac:dyDescent="0.25">
      <c r="A42" s="36"/>
      <c r="B42" s="36"/>
      <c r="C42" s="36"/>
      <c r="D42" s="36"/>
      <c r="E42" s="36"/>
      <c r="F42" s="36"/>
    </row>
    <row r="43" spans="1:6" s="13" customFormat="1" x14ac:dyDescent="0.25">
      <c r="A43" s="36"/>
      <c r="B43" s="36"/>
      <c r="C43" s="36"/>
      <c r="D43" s="36"/>
      <c r="E43" s="36"/>
      <c r="F43" s="36"/>
    </row>
    <row r="44" spans="1:6" s="13" customFormat="1" x14ac:dyDescent="0.25">
      <c r="A44" s="36"/>
      <c r="B44" s="36"/>
      <c r="C44" s="36"/>
      <c r="D44" s="36"/>
      <c r="E44" s="36"/>
      <c r="F44" s="36"/>
    </row>
    <row r="45" spans="1:6" s="13" customFormat="1" x14ac:dyDescent="0.25">
      <c r="A45" s="36"/>
      <c r="B45" s="36"/>
      <c r="C45" s="36"/>
      <c r="D45" s="36"/>
      <c r="E45" s="36"/>
      <c r="F45" s="36"/>
    </row>
    <row r="46" spans="1:6" s="13" customFormat="1" x14ac:dyDescent="0.25">
      <c r="A46" s="36"/>
      <c r="B46" s="36"/>
      <c r="C46" s="36"/>
      <c r="D46" s="36"/>
      <c r="E46" s="36"/>
      <c r="F46" s="36"/>
    </row>
    <row r="47" spans="1:6" s="13" customFormat="1" x14ac:dyDescent="0.25">
      <c r="A47" s="36"/>
      <c r="B47" s="36"/>
      <c r="C47" s="36"/>
      <c r="D47" s="36"/>
      <c r="E47" s="36"/>
      <c r="F47" s="36"/>
    </row>
    <row r="48" spans="1:6" s="13" customFormat="1" x14ac:dyDescent="0.25">
      <c r="A48" s="36"/>
      <c r="B48" s="36"/>
      <c r="C48" s="36"/>
      <c r="D48" s="36"/>
      <c r="E48" s="36"/>
      <c r="F48" s="36"/>
    </row>
    <row r="49" spans="1:6" s="13" customFormat="1" x14ac:dyDescent="0.25">
      <c r="A49" s="36"/>
      <c r="B49" s="36"/>
      <c r="C49" s="36"/>
      <c r="D49" s="36"/>
      <c r="E49" s="36"/>
      <c r="F49" s="36"/>
    </row>
    <row r="50" spans="1:6" s="13" customFormat="1" x14ac:dyDescent="0.25">
      <c r="A50" s="36"/>
      <c r="B50" s="36"/>
      <c r="C50" s="36"/>
      <c r="D50" s="36"/>
      <c r="E50" s="36"/>
      <c r="F50" s="36"/>
    </row>
    <row r="51" spans="1:6" s="13" customFormat="1" x14ac:dyDescent="0.25">
      <c r="A51" s="36"/>
      <c r="B51" s="36"/>
      <c r="C51" s="36"/>
      <c r="D51" s="36"/>
      <c r="E51" s="36"/>
      <c r="F51" s="36"/>
    </row>
    <row r="52" spans="1:6" s="13" customFormat="1" x14ac:dyDescent="0.25">
      <c r="A52" s="36"/>
      <c r="B52" s="36"/>
      <c r="C52" s="36"/>
      <c r="D52" s="36"/>
      <c r="E52" s="36"/>
      <c r="F52" s="36"/>
    </row>
    <row r="53" spans="1:6" s="13" customFormat="1" x14ac:dyDescent="0.25">
      <c r="A53" s="36"/>
      <c r="B53" s="36"/>
      <c r="C53" s="36"/>
      <c r="D53" s="36"/>
      <c r="E53" s="36"/>
      <c r="F53" s="36"/>
    </row>
    <row r="54" spans="1:6" s="13" customFormat="1" x14ac:dyDescent="0.25">
      <c r="A54" s="36"/>
      <c r="B54" s="36"/>
      <c r="C54" s="36"/>
      <c r="D54" s="36"/>
      <c r="E54" s="36"/>
      <c r="F54" s="36"/>
    </row>
    <row r="55" spans="1:6" s="13" customFormat="1" x14ac:dyDescent="0.25">
      <c r="A55" s="36"/>
      <c r="B55" s="36"/>
      <c r="C55" s="36"/>
      <c r="D55" s="36"/>
      <c r="E55" s="36"/>
      <c r="F55" s="36"/>
    </row>
    <row r="56" spans="1:6" s="13" customFormat="1" x14ac:dyDescent="0.25">
      <c r="A56" s="36"/>
      <c r="B56" s="36"/>
      <c r="C56" s="36"/>
      <c r="D56" s="36"/>
      <c r="E56" s="36"/>
      <c r="F56" s="36"/>
    </row>
    <row r="57" spans="1:6" s="13" customFormat="1" x14ac:dyDescent="0.25">
      <c r="A57" s="36"/>
      <c r="B57" s="36"/>
      <c r="C57" s="36"/>
      <c r="D57" s="36"/>
      <c r="E57" s="36"/>
      <c r="F57" s="36"/>
    </row>
    <row r="58" spans="1:6" s="13" customFormat="1" x14ac:dyDescent="0.25">
      <c r="A58" s="36"/>
      <c r="B58" s="36"/>
      <c r="C58" s="36"/>
      <c r="D58" s="36"/>
      <c r="E58" s="36"/>
      <c r="F58" s="36"/>
    </row>
    <row r="59" spans="1:6" s="13" customFormat="1" x14ac:dyDescent="0.25">
      <c r="A59" s="36"/>
      <c r="B59" s="36"/>
      <c r="C59" s="36"/>
      <c r="D59" s="36"/>
      <c r="E59" s="36"/>
      <c r="F59" s="36"/>
    </row>
    <row r="60" spans="1:6" s="13" customFormat="1" x14ac:dyDescent="0.25">
      <c r="A60" s="36"/>
      <c r="B60" s="36"/>
      <c r="C60" s="36"/>
      <c r="D60" s="36"/>
      <c r="E60" s="36"/>
      <c r="F60" s="36"/>
    </row>
    <row r="61" spans="1:6" s="13" customFormat="1" x14ac:dyDescent="0.25">
      <c r="A61" s="36"/>
      <c r="B61" s="36"/>
      <c r="C61" s="36"/>
      <c r="D61" s="36"/>
      <c r="E61" s="36"/>
      <c r="F61" s="36"/>
    </row>
    <row r="62" spans="1:6" s="13" customFormat="1" x14ac:dyDescent="0.25">
      <c r="A62" s="36"/>
      <c r="B62" s="36"/>
      <c r="C62" s="36"/>
      <c r="D62" s="36"/>
      <c r="E62" s="36"/>
      <c r="F62" s="36"/>
    </row>
    <row r="63" spans="1:6" s="13" customFormat="1" x14ac:dyDescent="0.25">
      <c r="A63" s="36"/>
      <c r="B63" s="36"/>
      <c r="C63" s="36"/>
      <c r="D63" s="36"/>
      <c r="E63" s="36"/>
      <c r="F63" s="36"/>
    </row>
    <row r="64" spans="1:6" s="13" customFormat="1" x14ac:dyDescent="0.25">
      <c r="A64" s="36"/>
      <c r="B64" s="36"/>
      <c r="C64" s="36"/>
      <c r="D64" s="36"/>
      <c r="E64" s="36"/>
      <c r="F64" s="36"/>
    </row>
    <row r="65" spans="1:6" s="13" customFormat="1" x14ac:dyDescent="0.25">
      <c r="A65" s="36"/>
      <c r="B65" s="36"/>
      <c r="C65" s="36"/>
      <c r="D65" s="36"/>
      <c r="E65" s="36"/>
      <c r="F65" s="36"/>
    </row>
    <row r="66" spans="1:6" s="13" customFormat="1" x14ac:dyDescent="0.25">
      <c r="A66" s="36"/>
      <c r="B66" s="36"/>
      <c r="C66" s="36"/>
      <c r="D66" s="36"/>
      <c r="E66" s="36"/>
      <c r="F66" s="36"/>
    </row>
    <row r="67" spans="1:6" s="13" customFormat="1" x14ac:dyDescent="0.25">
      <c r="A67" s="36"/>
      <c r="B67" s="36"/>
      <c r="C67" s="36"/>
      <c r="D67" s="36"/>
      <c r="E67" s="36"/>
      <c r="F67" s="36"/>
    </row>
    <row r="68" spans="1:6" s="13" customFormat="1" x14ac:dyDescent="0.25">
      <c r="A68" s="36"/>
      <c r="B68" s="36"/>
      <c r="C68" s="36"/>
      <c r="D68" s="36"/>
      <c r="E68" s="36"/>
      <c r="F68" s="36"/>
    </row>
    <row r="69" spans="1:6" s="13" customFormat="1" x14ac:dyDescent="0.25">
      <c r="A69" s="36"/>
      <c r="B69" s="36"/>
      <c r="C69" s="36"/>
      <c r="D69" s="36"/>
      <c r="E69" s="36"/>
      <c r="F69" s="36"/>
    </row>
    <row r="70" spans="1:6" s="13" customFormat="1" x14ac:dyDescent="0.25">
      <c r="A70" s="36"/>
      <c r="B70" s="36"/>
      <c r="C70" s="36"/>
      <c r="D70" s="36"/>
      <c r="E70" s="36"/>
      <c r="F70" s="36"/>
    </row>
    <row r="71" spans="1:6" s="13" customFormat="1" x14ac:dyDescent="0.25">
      <c r="A71" s="36"/>
      <c r="B71" s="36"/>
      <c r="C71" s="36"/>
      <c r="D71" s="36"/>
      <c r="E71" s="36"/>
      <c r="F71" s="36"/>
    </row>
    <row r="72" spans="1:6" s="13" customFormat="1" x14ac:dyDescent="0.25">
      <c r="A72" s="36"/>
      <c r="B72" s="36"/>
      <c r="C72" s="36"/>
      <c r="D72" s="36"/>
      <c r="E72" s="36"/>
      <c r="F72" s="36"/>
    </row>
    <row r="73" spans="1:6" s="13" customFormat="1" x14ac:dyDescent="0.25">
      <c r="A73" s="36"/>
      <c r="B73" s="36"/>
      <c r="C73" s="36"/>
      <c r="D73" s="36"/>
      <c r="E73" s="36"/>
      <c r="F73" s="36"/>
    </row>
    <row r="74" spans="1:6" s="13" customFormat="1" x14ac:dyDescent="0.25">
      <c r="A74" s="36"/>
      <c r="B74" s="36"/>
      <c r="C74" s="36"/>
      <c r="D74" s="36"/>
      <c r="E74" s="36"/>
      <c r="F74" s="36"/>
    </row>
    <row r="75" spans="1:6" s="13" customFormat="1" x14ac:dyDescent="0.25">
      <c r="A75" s="36"/>
      <c r="B75" s="36"/>
      <c r="C75" s="36"/>
      <c r="D75" s="36"/>
      <c r="E75" s="36"/>
      <c r="F75" s="36"/>
    </row>
    <row r="76" spans="1:6" s="13" customFormat="1" x14ac:dyDescent="0.25">
      <c r="A76" s="36"/>
      <c r="B76" s="36"/>
      <c r="C76" s="36"/>
      <c r="D76" s="36"/>
      <c r="E76" s="36"/>
      <c r="F76" s="36"/>
    </row>
  </sheetData>
  <sheetProtection sheet="1" objects="1" scenarios="1"/>
  <mergeCells count="22">
    <mergeCell ref="I20:M20"/>
    <mergeCell ref="I22:M22"/>
    <mergeCell ref="C26:C27"/>
    <mergeCell ref="I1:L1"/>
    <mergeCell ref="I2:L2"/>
    <mergeCell ref="I3:L3"/>
    <mergeCell ref="I4:L4"/>
    <mergeCell ref="I18:M18"/>
    <mergeCell ref="I6:M6"/>
    <mergeCell ref="I8:M8"/>
    <mergeCell ref="I10:M10"/>
    <mergeCell ref="I12:M12"/>
    <mergeCell ref="I14:M14"/>
    <mergeCell ref="I16:M16"/>
    <mergeCell ref="M1:M4"/>
    <mergeCell ref="A1:B3"/>
    <mergeCell ref="A4:B4"/>
    <mergeCell ref="G1:H1"/>
    <mergeCell ref="G2:H2"/>
    <mergeCell ref="G3:H3"/>
    <mergeCell ref="G4:H4"/>
    <mergeCell ref="C1:E2"/>
  </mergeCells>
  <conditionalFormatting sqref="B8 D8 F8 B10 D10 F10 B12 D12 F12 B14 D14 F14 B16 D16 F16 B18 D18 F18 B20 D20 F20 B22 D22 F22">
    <cfRule type="notContainsBlanks" dxfId="21" priority="1">
      <formula>LEN(TRIM(B8))&gt;0</formula>
    </cfRule>
    <cfRule type="containsBlanks" dxfId="20" priority="2">
      <formula>LEN(TRIM(B8))=0</formula>
    </cfRule>
  </conditionalFormatting>
  <dataValidations count="2">
    <dataValidation type="list" allowBlank="1" showInputMessage="1" showErrorMessage="1" sqref="A5">
      <formula1>b_language_sel</formula1>
    </dataValidation>
    <dataValidation type="list" showInputMessage="1" showErrorMessage="1" sqref="B8 D8 F8 F10 D10 B10 F12 D12 B12 B14 D14 F14 F16 D16 B16 B18 D18 F18 F20 D20 B20 B22 D22 F22">
      <formula1>"--,x,,"</formula1>
    </dataValidation>
  </dataValidations>
  <pageMargins left="0.4" right="0.35" top="0.41" bottom="0.39370078740157483" header="0.19685039370078741" footer="0.15748031496062992"/>
  <pageSetup scale="66" orientation="landscape"/>
  <customProperties>
    <customPr name="IbpWorksheetKeyString_GUID" r:id="rId1"/>
  </customProperties>
  <ignoredErrors>
    <ignoredError sqref="A6 A4 C1:E4 G1:H4 A8 A10 A12 A14 A17:G17 I12:M12 I14:M14 I16:M21 A24:A26 G24:H24 J26 C8 E8 G10 E10 C10 G12 E12 C12 C14 E14 G14 A16 G16 E16 C16 A19:G19 A18 C18 E18 G18 A21:G21 A20 G20 E20 C20 A22 C22 E22 G22 C6 E6 G6:M6" unlockedFormula="1"/>
    <ignoredError sqref="H10 H8 H16:H22 H14 H12" unlockedFormula="1" emptyCellReference="1"/>
    <ignoredError sqref="H9 H13 H15" emptyCellReference="1"/>
  </ignoredErrors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defaultSize="0" autoLine="0" r:id="rId5">
            <anchor moveWithCells="1">
              <from>
                <xdr:col>9</xdr:col>
                <xdr:colOff>520700</xdr:colOff>
                <xdr:row>23</xdr:row>
                <xdr:rowOff>114300</xdr:rowOff>
              </from>
              <to>
                <xdr:col>10</xdr:col>
                <xdr:colOff>273050</xdr:colOff>
                <xdr:row>25</xdr:row>
                <xdr:rowOff>0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defaultSize="0" autoLine="0" r:id="rId7">
            <anchor moveWithCells="1">
              <from>
                <xdr:col>9</xdr:col>
                <xdr:colOff>38100</xdr:colOff>
                <xdr:row>23</xdr:row>
                <xdr:rowOff>107950</xdr:rowOff>
              </from>
              <to>
                <xdr:col>9</xdr:col>
                <xdr:colOff>533400</xdr:colOff>
                <xdr:row>24</xdr:row>
                <xdr:rowOff>146050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76"/>
  <sheetViews>
    <sheetView zoomScale="60" zoomScaleNormal="60" zoomScaleSheetLayoutView="70" workbookViewId="0">
      <selection activeCell="J2" sqref="J2:M2"/>
    </sheetView>
  </sheetViews>
  <sheetFormatPr baseColWidth="10" defaultColWidth="8.90625" defaultRowHeight="12.5" x14ac:dyDescent="0.25"/>
  <cols>
    <col min="1" max="1" width="20.90625" style="37" bestFit="1" customWidth="1"/>
    <col min="2" max="2" width="2.90625" style="37" customWidth="1"/>
    <col min="3" max="3" width="34" style="37" customWidth="1"/>
    <col min="4" max="4" width="2.90625" style="37" customWidth="1"/>
    <col min="5" max="5" width="34" style="37" customWidth="1"/>
    <col min="6" max="6" width="2.90625" style="37" customWidth="1"/>
    <col min="7" max="7" width="34" style="14" customWidth="1"/>
    <col min="8" max="9" width="12.453125" style="14" customWidth="1"/>
    <col min="10" max="10" width="4.36328125" style="14" customWidth="1"/>
    <col min="11" max="11" width="10.6328125" style="14" customWidth="1"/>
    <col min="12" max="13" width="8" style="14" customWidth="1"/>
    <col min="14" max="14" width="33.54296875" style="14" customWidth="1"/>
    <col min="15" max="27" width="9.08984375" style="13"/>
    <col min="28" max="16384" width="8.90625" style="14"/>
  </cols>
  <sheetData>
    <row r="1" spans="1:14" ht="24" customHeight="1" thickTop="1" x14ac:dyDescent="0.25">
      <c r="A1" s="74" t="s">
        <v>545</v>
      </c>
      <c r="B1" s="75"/>
      <c r="C1" s="88" t="str">
        <f ca="1">INDIRECT(ADDRESS(VLOOKUP("Sheet Name",tb_language_table[],2,0),HLOOKUP(f_language_sel,b_column_ref,2,0),1,0,MID(CELL("filename",tb_language_table[]),FIND("]",CELL("filename"))+1,1024)),0)</f>
        <v>8D Evaluation Sheet</v>
      </c>
      <c r="D1" s="88"/>
      <c r="E1" s="88"/>
      <c r="F1" s="12"/>
      <c r="G1" s="82" t="str">
        <f ca="1">INDIRECT(ADDRESS(VLOOKUP("Name_supplier ",tb_language_table[],2,0),HLOOKUP(f_language_sel,b_column_ref,2,0),1,0,MID(CELL("filename",tb_language_table[]),FIND("]",CELL("filename"))+1,1024)),0)</f>
        <v>Supplier Name:</v>
      </c>
      <c r="H1" s="82"/>
      <c r="I1" s="83"/>
      <c r="J1" s="114">
        <f>'Evalution sheet_supplier'!I1:I1</f>
        <v>0</v>
      </c>
      <c r="K1" s="115"/>
      <c r="L1" s="115"/>
      <c r="M1" s="115"/>
      <c r="N1" s="116" t="s">
        <v>641</v>
      </c>
    </row>
    <row r="2" spans="1:14" ht="12" customHeight="1" x14ac:dyDescent="0.25">
      <c r="A2" s="76"/>
      <c r="B2" s="77"/>
      <c r="C2" s="89"/>
      <c r="D2" s="89"/>
      <c r="E2" s="89"/>
      <c r="F2" s="15"/>
      <c r="G2" s="84" t="str">
        <f ca="1">INDIRECT(ADDRESS(VLOOKUP("Team",tb_language_table[],2,0),HLOOKUP(f_language_sel,b_column_ref,2,0),1,0,MID(CELL("filename",tb_language_table[]),FIND("]",CELL("filename"))+1,1024)),0)</f>
        <v>Assessment team:</v>
      </c>
      <c r="H2" s="84"/>
      <c r="I2" s="85"/>
      <c r="J2" s="97"/>
      <c r="K2" s="97"/>
      <c r="L2" s="97"/>
      <c r="M2" s="98"/>
      <c r="N2" s="117"/>
    </row>
    <row r="3" spans="1:14" ht="12.75" customHeight="1" thickBot="1" x14ac:dyDescent="0.3">
      <c r="A3" s="78"/>
      <c r="B3" s="79"/>
      <c r="C3" s="17" t="str">
        <f ca="1">INDIRECT(ADDRESS(VLOOKUP("Report Nummer",tb_language_table[],2,0),HLOOKUP(f_language_sel,b_column_ref,2,0),1,0,MID(CELL("filename",tb_language_table[]),FIND("]",CELL("filename"))+1,1024)),0)</f>
        <v xml:space="preserve">8D Report Number: </v>
      </c>
      <c r="D3" s="15"/>
      <c r="E3" s="71">
        <f>'Evalution sheet_supplier'!E3</f>
        <v>0</v>
      </c>
      <c r="F3" s="15"/>
      <c r="G3" s="84" t="str">
        <f ca="1">INDIRECT(ADDRESS(VLOOKUP("Unit",tb_language_table[],2,0),HLOOKUP(f_language_sel,b_column_ref,2,0),1,0,MID(CELL("filename",tb_language_table[]),FIND("]",CELL("filename"))+1,1024)),0)</f>
        <v>Business Unit:</v>
      </c>
      <c r="H3" s="84"/>
      <c r="I3" s="85"/>
      <c r="J3" s="112">
        <f>'Evalution sheet_supplier'!I3:I3</f>
        <v>0</v>
      </c>
      <c r="K3" s="112"/>
      <c r="L3" s="112"/>
      <c r="M3" s="113"/>
      <c r="N3" s="117"/>
    </row>
    <row r="4" spans="1:14" ht="14.15" customHeight="1" thickBot="1" x14ac:dyDescent="0.3">
      <c r="A4" s="80" t="str">
        <f ca="1">INDIRECT(ADDRESS(VLOOKUP("Language ",tb_language_table[],2,0),HLOOKUP(f_language_sel,b_column_ref,2,0),1,0,MID(CELL("filename",tb_language_table[]),FIND("]",CELL("filename"))+1,1024)),0)</f>
        <v xml:space="preserve">Select Language </v>
      </c>
      <c r="B4" s="81"/>
      <c r="C4" s="17" t="str">
        <f ca="1">INDIRECT(ADDRESS(VLOOKUP("Title",tb_language_table[],2,0),HLOOKUP(f_language_sel,b_column_ref,2,0),1,0,MID(CELL("filename",tb_language_table[]),FIND("]",CELL("filename"))+1,1024)),0)</f>
        <v>8D-Report Title:</v>
      </c>
      <c r="D4" s="15"/>
      <c r="E4" s="71">
        <f>'Evalution sheet_supplier'!E4</f>
        <v>0</v>
      </c>
      <c r="F4" s="15"/>
      <c r="G4" s="84" t="str">
        <f ca="1">INDIRECT(ADDRESS(VLOOKUP("Place",tb_language_table[],2,0),HLOOKUP(f_language_sel,b_column_ref,2,0),1,0,MID(CELL("filename",tb_language_table[]),FIND("]",CELL("filename"))+1,1024)),0)</f>
        <v>Plant / Location:</v>
      </c>
      <c r="H4" s="84"/>
      <c r="I4" s="85"/>
      <c r="J4" s="112">
        <f>'Evalution sheet_supplier'!I4:I4</f>
        <v>0</v>
      </c>
      <c r="K4" s="112"/>
      <c r="L4" s="112"/>
      <c r="M4" s="113"/>
      <c r="N4" s="118"/>
    </row>
    <row r="5" spans="1:14" ht="14.4" thickTop="1" thickBot="1" x14ac:dyDescent="0.3">
      <c r="A5" s="68" t="s">
        <v>54</v>
      </c>
      <c r="B5" s="69"/>
      <c r="C5" s="15"/>
      <c r="D5" s="15"/>
      <c r="E5" s="15"/>
      <c r="F5" s="15"/>
      <c r="G5" s="15"/>
      <c r="H5" s="18"/>
      <c r="I5" s="18"/>
      <c r="J5" s="18"/>
      <c r="K5" s="18"/>
      <c r="L5" s="18"/>
      <c r="M5" s="18"/>
      <c r="N5" s="19"/>
    </row>
    <row r="6" spans="1:14" ht="39" customHeight="1" thickBot="1" x14ac:dyDescent="0.3">
      <c r="A6" s="66" t="str">
        <f ca="1">INDIRECT(ADDRESS(VLOOKUP("Headline_8dstep",tb_language_table[],2,0),HLOOKUP(f_language_sel,b_column_ref,2,0),1,0,MID(CELL("filename",tb_language_table[]),FIND("]",CELL("filename"))+1,1024)),0)</f>
        <v>8D STEP</v>
      </c>
      <c r="B6" s="70" t="s">
        <v>638</v>
      </c>
      <c r="C6" s="20" t="str">
        <f ca="1">INDIRECT(ADDRESS(VLOOKUP("Headline_not_sastisfying",tb_language_table[],2,0),HLOOKUP(f_language_sel,b_column_ref,2,0),1,0,MID(CELL("filename",tb_language_table[]),FIND("]",CELL("filename"))+1,1024)),0)</f>
        <v>NOT SATISFYING</v>
      </c>
      <c r="D6" s="51" t="s">
        <v>637</v>
      </c>
      <c r="E6" s="21" t="str">
        <f ca="1">INDIRECT(ADDRESS(VLOOKUP("Headline_basiclevel",tb_language_table[],2,0),HLOOKUP(f_language_sel,b_column_ref,2,0),1,0,MID(CELL("filename",tb_language_table[]),FIND("]",CELL("filename"))+1,1024)),0)</f>
        <v>BASIC LEVEL</v>
      </c>
      <c r="F6" s="62" t="s">
        <v>639</v>
      </c>
      <c r="G6" s="39" t="str">
        <f ca="1">INDIRECT(ADDRESS(VLOOKUP("Headline_Excellent",tb_language_table[],2,0),HLOOKUP(f_language_sel,b_column_ref,2,0),1,0,MID(CELL("filename",tb_language_table[]),FIND("]",CELL("filename"))+1,1024)),0)</f>
        <v>EXCELLENT</v>
      </c>
      <c r="H6" s="40" t="str">
        <f ca="1">INDIRECT(ADDRESS(VLOOKUP("Total",tb_language_table[],2,0),HLOOKUP(f_language_sel,b_column_ref,2,0),1,0,MID(CELL("filename",tb_language_table[]),FIND("]",CELL("filename"))+1,1024)),0)</f>
        <v>SUM Supplier</v>
      </c>
      <c r="I6" s="41" t="str">
        <f ca="1">INDIRECT(ADDRESS(VLOOKUP("Sum",tb_language_table[],2,0),HLOOKUP(f_language_sel,b_column_ref,2,0),1,0,MID(CELL("filename",tb_language_table[]),FIND("]",CELL("filename"))+1,1024)),0)</f>
        <v>SUM BSH</v>
      </c>
      <c r="J6" s="109" t="str">
        <f ca="1">INDIRECT(ADDRESS(VLOOKUP("Faults",tb_language_table[],2,0),HLOOKUP(f_language_sel,b_column_ref,2,0),1,0,MID(CELL("filename",tb_language_table[]),FIND("]",CELL("filename"))+1,1024)),0)</f>
        <v xml:space="preserve">REMARKS ONLY IN ENGLISH </v>
      </c>
      <c r="K6" s="110"/>
      <c r="L6" s="110"/>
      <c r="M6" s="110"/>
      <c r="N6" s="111"/>
    </row>
    <row r="7" spans="1:14" ht="13.75" thickBot="1" x14ac:dyDescent="0.3">
      <c r="A7" s="42"/>
      <c r="B7" s="15"/>
      <c r="C7" s="15"/>
      <c r="D7" s="15"/>
      <c r="E7" s="15"/>
      <c r="F7" s="15"/>
      <c r="G7" s="15"/>
      <c r="H7" s="43"/>
      <c r="I7" s="43"/>
      <c r="J7" s="43"/>
      <c r="K7" s="43"/>
      <c r="L7" s="43"/>
      <c r="M7" s="43"/>
      <c r="N7" s="44"/>
    </row>
    <row r="8" spans="1:14" ht="105" customHeight="1" thickTop="1" thickBot="1" x14ac:dyDescent="0.3">
      <c r="A8" s="66" t="str">
        <f ca="1">INDIRECT(ADDRESS(VLOOKUP("D2_8dstep",tb_language_table[],2,0),HLOOKUP(f_language_sel,b_column_ref,2,0),1,0,MID(CELL("filename",tb_language_table[]),FIND("]",CELL("filename"))+1,1024)),0)</f>
        <v>D2 Problem Description</v>
      </c>
      <c r="B8" s="63"/>
      <c r="C8" s="54" t="str">
        <f ca="1">INDIRECT(ADDRESS(VLOOKUP("D2_not_satisfying",tb_language_table[],2,0),HLOOKUP(f_language_sel,b_column_ref,2,0),1,0,MID(CELL("filename",tb_language_table[]),FIND("]",CELL("filename"))+1,1024)),0)</f>
        <v>Empty or only symptom description, data collection is missing.</v>
      </c>
      <c r="D8" s="64"/>
      <c r="E8" s="56" t="str">
        <f ca="1">INDIRECT(ADDRESS(VLOOKUP("D2_basiclevel",tb_language_table[],2,0),HLOOKUP(f_language_sel,b_column_ref,2,0),1,0,MID(CELL("filename",tb_language_table[]),FIND("]",CELL("filename"))+1,1024)),0)</f>
        <v>Fundamental (real) Problem, occurence and effects are described understandable and clearly (including detailled quantitative data: what, where, when, how much, who, ...).</v>
      </c>
      <c r="F8" s="65"/>
      <c r="G8" s="58" t="str">
        <f ca="1">INDIRECT(ADDRESS(VLOOKUP("D2_excellent",tb_language_table[],2,0),HLOOKUP(f_language_sel,b_column_ref,2,0),1,0,MID(CELL("filename",tb_language_table[]),FIND("]",CELL("filename"))+1,1024)),0)</f>
        <v>Additional information with regard to interface and effect at customer are available.</v>
      </c>
      <c r="H8" s="45" t="str">
        <f>'Evalution sheet_supplier'!H8</f>
        <v/>
      </c>
      <c r="I8" s="46" t="str">
        <f>IF(F8="x",5,IF(D8="x",4,IF(B8="x",0,"")))</f>
        <v/>
      </c>
      <c r="J8" s="106"/>
      <c r="K8" s="107"/>
      <c r="L8" s="107"/>
      <c r="M8" s="107"/>
      <c r="N8" s="108"/>
    </row>
    <row r="9" spans="1:14" ht="14.4" thickTop="1" thickBot="1" x14ac:dyDescent="0.3">
      <c r="A9" s="42"/>
      <c r="B9" s="15"/>
      <c r="C9" s="15"/>
      <c r="D9" s="15"/>
      <c r="E9" s="15"/>
      <c r="F9" s="15"/>
      <c r="G9" s="15"/>
      <c r="H9" s="43"/>
      <c r="I9" s="43"/>
      <c r="J9" s="43"/>
      <c r="K9" s="43"/>
      <c r="L9" s="43"/>
      <c r="M9" s="43"/>
      <c r="N9" s="44"/>
    </row>
    <row r="10" spans="1:14" ht="105" customHeight="1" thickTop="1" thickBot="1" x14ac:dyDescent="0.3">
      <c r="A10" s="66" t="str">
        <f ca="1">INDIRECT(ADDRESS(VLOOKUP("D3_8dstep",tb_language_table[],2,0),HLOOKUP(f_language_sel,b_column_ref,2,0),1,0,MID(CELL("filename",tb_language_table[]),FIND("]",CELL("filename"))+1,1024)),0)</f>
        <v>D3 Containment Actions</v>
      </c>
      <c r="B10" s="63"/>
      <c r="C10" s="54" t="str">
        <f ca="1">INDIRECT(ADDRESS(VLOOKUP("D3_not_satisfying",tb_language_table[],2,0),HLOOKUP(f_language_sel,b_column_ref,2,0),1,0,MID(CELL("filename",tb_language_table[]),FIND("]",CELL("filename"))+1,1024)),0)</f>
        <v>Arbitrary or incomplete containment action (not concrete, no deadline).</v>
      </c>
      <c r="D10" s="64"/>
      <c r="E10" s="56" t="str">
        <f ca="1">INDIRECT(ADDRESS(VLOOKUP(" D3_basiclevel",tb_language_table[],2,0),HLOOKUP(f_language_sel,b_column_ref,2,0),1,0,MID(CELL("filename",tb_language_table[]),FIND("]",CELL("filename"))+1,1024)),0)</f>
        <v>Containment actions are described clearly and introduced (Deadlines and responsibles are defined).</v>
      </c>
      <c r="F10" s="65"/>
      <c r="G10" s="58" t="str">
        <f ca="1">INDIRECT(ADDRESS(VLOOKUP("D3_excellent",tb_language_table[],2,0),HLOOKUP(f_language_sel,b_column_ref,2,0),1,0,MID(CELL("filename",tb_language_table[]),FIND("]",CELL("filename"))+1,1024)),0)</f>
        <v>Efficiency is quantitatively assessed (for example in %).</v>
      </c>
      <c r="H10" s="45" t="str">
        <f>'Evalution sheet_supplier'!H10</f>
        <v/>
      </c>
      <c r="I10" s="46" t="str">
        <f>IF(F10="x",2,IF(D10="x",1,IF(B10="x",0,"")))</f>
        <v/>
      </c>
      <c r="J10" s="106"/>
      <c r="K10" s="107"/>
      <c r="L10" s="107"/>
      <c r="M10" s="107"/>
      <c r="N10" s="108"/>
    </row>
    <row r="11" spans="1:14" ht="14.4" thickTop="1" thickBot="1" x14ac:dyDescent="0.3">
      <c r="A11" s="42"/>
      <c r="B11" s="15"/>
      <c r="C11" s="15"/>
      <c r="D11" s="15"/>
      <c r="E11" s="15"/>
      <c r="F11" s="15"/>
      <c r="G11" s="15"/>
      <c r="H11" s="43"/>
      <c r="I11" s="43"/>
      <c r="J11" s="43"/>
      <c r="K11" s="43"/>
      <c r="L11" s="43"/>
      <c r="M11" s="43"/>
      <c r="N11" s="44"/>
    </row>
    <row r="12" spans="1:14" ht="105" customHeight="1" thickTop="1" thickBot="1" x14ac:dyDescent="0.3">
      <c r="A12" s="66" t="str">
        <f ca="1">INDIRECT(ADDRESS(VLOOKUP("D4_a_8dstep",tb_language_table[],2,0),HLOOKUP(f_language_sel,b_column_ref,2,0),1,0,MID(CELL("filename",tb_language_table[]),FIND("]",CELL("filename"))+1,1024)),0)</f>
        <v>D4 Cause and Effect Analysis (Occurrence)</v>
      </c>
      <c r="B12" s="63"/>
      <c r="C12" s="54" t="str">
        <f ca="1">INDIRECT(ADDRESS(VLOOKUP("D4_a_not_satisfying",tb_language_table[],2,0),HLOOKUP(f_language_sel,b_column_ref,2,0),1,0,MID(CELL("filename",tb_language_table[]),FIND("]",CELL("filename"))+1,1024)),0)</f>
        <v>Only direct causes determined (superficial or hypothetical).</v>
      </c>
      <c r="D12" s="64"/>
      <c r="E12" s="56" t="str">
        <f ca="1">INDIRECT(ADDRESS(VLOOKUP("D4_a_basiclevel",tb_language_table[],2,0),HLOOKUP(f_language_sel,b_column_ref,2,0),1,0,MID(CELL("filename",tb_language_table[]),FIND("]",CELL("filename"))+1,1024)),0)</f>
        <v>Technical Root Cause (TRC) and Managerial Root Cause (MRC) in MANAGEMENT-SYSTEM are worked out. Risk assessment (including effect on other products/ processes) is defined.</v>
      </c>
      <c r="F12" s="65"/>
      <c r="G12" s="58" t="str">
        <f ca="1">INDIRECT(ADDRESS(VLOOKUP("D4_a_excellent",tb_language_table[],2,0),HLOOKUP(f_language_sel,b_column_ref,2,0),1,0,MID(CELL("filename",tb_language_table[]),FIND("]",CELL("filename"))+1,1024)),0)</f>
        <v>Managerial Root Causes (MRC) in BUSINESS PROCESSES and/or LEADERSHIP, are worked out. Use of Problem Solving Methods is proven.</v>
      </c>
      <c r="H12" s="45" t="str">
        <f>'Evalution sheet_supplier'!H12</f>
        <v/>
      </c>
      <c r="I12" s="46" t="str">
        <f>IF(F12="x",6,IF(D12="x",4,IF(B12="x",0,"")))</f>
        <v/>
      </c>
      <c r="J12" s="106" t="s">
        <v>206</v>
      </c>
      <c r="K12" s="107"/>
      <c r="L12" s="107"/>
      <c r="M12" s="107"/>
      <c r="N12" s="108"/>
    </row>
    <row r="13" spans="1:14" ht="13.5" thickTop="1" thickBot="1" x14ac:dyDescent="0.3">
      <c r="A13" s="42"/>
      <c r="B13" s="15"/>
      <c r="C13" s="15"/>
      <c r="D13" s="15"/>
      <c r="E13" s="15"/>
      <c r="F13" s="15"/>
      <c r="G13" s="15"/>
      <c r="H13" s="43"/>
      <c r="I13" s="43"/>
      <c r="J13" s="43"/>
      <c r="K13" s="43"/>
      <c r="L13" s="43"/>
      <c r="M13" s="43"/>
      <c r="N13" s="44"/>
    </row>
    <row r="14" spans="1:14" ht="105" customHeight="1" thickTop="1" thickBot="1" x14ac:dyDescent="0.3">
      <c r="A14" s="66" t="str">
        <f ca="1">INDIRECT(ADDRESS(VLOOKUP("D4_b_8dstep",tb_language_table[],2,0),HLOOKUP(f_language_sel,b_column_ref,2,0),1,0,MID(CELL("filename",tb_language_table[]),FIND("]",CELL("filename"))+1,1024)),0)</f>
        <v>D4 Cause and Effect Analysis (Non-detection)</v>
      </c>
      <c r="B14" s="63"/>
      <c r="C14" s="54" t="str">
        <f ca="1">INDIRECT(ADDRESS(VLOOKUP("D4_b_not_satisfying",tb_language_table[],2,0),HLOOKUP(f_language_sel,b_column_ref,2,0),1,0,MID(CELL("filename",tb_language_table[]),FIND("]",CELL("filename"))+1,1024)),0)</f>
        <v>Only direct causes determined (superficial or hypothetical).</v>
      </c>
      <c r="D14" s="64"/>
      <c r="E14" s="56" t="str">
        <f ca="1">INDIRECT(ADDRESS(VLOOKUP("D4_b_basiclevel",tb_language_table[],2,0),HLOOKUP(f_language_sel,b_column_ref,2,0),1,0,MID(CELL("filename",tb_language_table[]),FIND("]",CELL("filename"))+1,1024)),0)</f>
        <v>Technical Root Cause (TRC) and Managerial Root Cause (MRC) in MANAGEMENT-SYSTEM are worked out. Risk assessment (including effect on other products/ processes) is defined</v>
      </c>
      <c r="F14" s="65"/>
      <c r="G14" s="58" t="str">
        <f ca="1">INDIRECT(ADDRESS(VLOOKUP("D4_b_excellent",tb_language_table[],2,0),HLOOKUP(f_language_sel,b_column_ref,2,0),1,0,MID(CELL("filename",tb_language_table[]),FIND("]",CELL("filename"))+1,1024)),0)</f>
        <v>Managerial Root Causes (MRC) in BUSINESS PROCESSES and/or LEADERSHIP, are worked out. Use of Problem Solving Methods is proven.</v>
      </c>
      <c r="H14" s="45" t="str">
        <f>'Evalution sheet_supplier'!H14</f>
        <v/>
      </c>
      <c r="I14" s="46" t="str">
        <f>IF(F14="x",6,IF(D14="x",4,IF(B14="x",0,"")))</f>
        <v/>
      </c>
      <c r="J14" s="106"/>
      <c r="K14" s="107"/>
      <c r="L14" s="107"/>
      <c r="M14" s="107"/>
      <c r="N14" s="108"/>
    </row>
    <row r="15" spans="1:14" ht="13.5" thickTop="1" thickBot="1" x14ac:dyDescent="0.3">
      <c r="A15" s="42"/>
      <c r="B15" s="15"/>
      <c r="C15" s="15"/>
      <c r="D15" s="15"/>
      <c r="E15" s="15"/>
      <c r="F15" s="15"/>
      <c r="G15" s="15"/>
      <c r="H15" s="43"/>
      <c r="I15" s="43"/>
      <c r="J15" s="43"/>
      <c r="K15" s="43"/>
      <c r="L15" s="43"/>
      <c r="M15" s="43"/>
      <c r="N15" s="44"/>
    </row>
    <row r="16" spans="1:14" ht="105" customHeight="1" thickTop="1" thickBot="1" x14ac:dyDescent="0.3">
      <c r="A16" s="66" t="str">
        <f ca="1">INDIRECT(ADDRESS(VLOOKUP("D5/D6_a_8dstep",tb_language_table[],2,0),HLOOKUP(f_language_sel,b_column_ref,2,0),1,0,MID(CELL("filename",tb_language_table[]),FIND("]",CELL("filename"))+1,1024)),0)</f>
        <v>D5/D6 Corrective Actions (Occurrence)</v>
      </c>
      <c r="B16" s="63"/>
      <c r="C16" s="54" t="str">
        <f ca="1">INDIRECT(ADDRESS(VLOOKUP("D5/D6_a_not_satisfying",tb_language_table[],2,0),HLOOKUP(f_language_sel,b_column_ref,2,0),1,0,MID(CELL("filename",tb_language_table[]),FIND("]",CELL("filename"))+1,1024)),0)</f>
        <v>Arbitrary corrective actions (not concrete, unclear link to root cause, no deadline/responsible). Efficiency not proven.</v>
      </c>
      <c r="D16" s="64"/>
      <c r="E16" s="56" t="str">
        <f ca="1">INDIRECT(ADDRESS(VLOOKUP("D5/D6_a_basiclevel",tb_language_table[],2,0),HLOOKUP(f_language_sel,b_column_ref,2,0),1,0,MID(CELL("filename",tb_language_table[]),FIND("]",CELL("filename"))+1,1024)),0)</f>
        <v>Corrective actions cover completely all root causes (TRC and MRC in MANAGEMENTSYSTEM) from D4 and are documented. Efficiency is proven.</v>
      </c>
      <c r="F16" s="65"/>
      <c r="G16" s="58" t="str">
        <f ca="1">INDIRECT(ADDRESS(VLOOKUP("D5/D6_a_excellent",tb_language_table[],2,0),HLOOKUP(f_language_sel,b_column_ref,2,0),1,0,MID(CELL("filename",tb_language_table[]),FIND("]",CELL("filename"))+1,1024)),0)</f>
        <v>All MRC (in BUSINESS PROCESSES and/or LEADERSHIP) from D4 are solved and documented.</v>
      </c>
      <c r="H16" s="45" t="str">
        <f>'Evalution sheet_supplier'!H16</f>
        <v/>
      </c>
      <c r="I16" s="46" t="str">
        <f>IF(F16="x",3,IF(D16="x",2,IF(B16="x",0,"")))</f>
        <v/>
      </c>
      <c r="J16" s="106"/>
      <c r="K16" s="107"/>
      <c r="L16" s="107"/>
      <c r="M16" s="107"/>
      <c r="N16" s="108"/>
    </row>
    <row r="17" spans="1:28" ht="13.5" thickTop="1" thickBot="1" x14ac:dyDescent="0.3">
      <c r="A17" s="42"/>
      <c r="B17" s="15"/>
      <c r="C17" s="15"/>
      <c r="D17" s="15"/>
      <c r="E17" s="15"/>
      <c r="F17" s="15"/>
      <c r="G17" s="15"/>
      <c r="H17" s="43"/>
      <c r="I17" s="43"/>
      <c r="J17" s="43"/>
      <c r="K17" s="43"/>
      <c r="L17" s="43"/>
      <c r="M17" s="43"/>
      <c r="N17" s="44"/>
    </row>
    <row r="18" spans="1:28" ht="105" customHeight="1" thickTop="1" thickBot="1" x14ac:dyDescent="0.3">
      <c r="A18" s="66" t="str">
        <f ca="1">INDIRECT(ADDRESS(VLOOKUP("D5/D6_b_8dstep",tb_language_table[],2,0),HLOOKUP(f_language_sel,b_column_ref,2,0),1,0,MID(CELL("filename",tb_language_table[]),FIND("]",CELL("filename"))+1,1024)),0)</f>
        <v>D5/D Corrective Actions (Non-detection)</v>
      </c>
      <c r="B18" s="63"/>
      <c r="C18" s="54" t="str">
        <f ca="1">INDIRECT(ADDRESS(VLOOKUP("D5/D6_b_not_satisfying",tb_language_table[],2,0),HLOOKUP(f_language_sel,b_column_ref,2,0),1,0,MID(CELL("filename",tb_language_table[]),FIND("]",CELL("filename"))+1,1024)),0)</f>
        <v>Arbitrary corrective actions (not concrete, unclear link to root cause, no deadline/responsible). Efficiency not proven.</v>
      </c>
      <c r="D18" s="64"/>
      <c r="E18" s="56" t="str">
        <f ca="1">INDIRECT(ADDRESS(VLOOKUP("D5/D6_b_basiclevel",tb_language_table[],2,0),HLOOKUP(f_language_sel,b_column_ref,2,0),1,0,MID(CELL("filename",tb_language_table[]),FIND("]",CELL("filename"))+1,1024)),0)</f>
        <v>Corrective actions cover completely all root causes (TRC and MRC in MANAGEMENTSYSTEM) from D4 and are documented. Efficiency is proven.</v>
      </c>
      <c r="F18" s="65"/>
      <c r="G18" s="58" t="str">
        <f ca="1">INDIRECT(ADDRESS(VLOOKUP("D5/D6_b_excellent",tb_language_table[],2,0),HLOOKUP(f_language_sel,b_column_ref,2,0),1,0,MID(CELL("filename",tb_language_table[]),FIND("]",CELL("filename"))+1,1024)),0)</f>
        <v>No more action needed for TRC as occurrence completely prevented. All MRC (in BUSINESS PROCESSES and/or LEADERSHIP) from D4 are solved and documented.</v>
      </c>
      <c r="H18" s="45" t="str">
        <f>'Evalution sheet_supplier'!H18</f>
        <v/>
      </c>
      <c r="I18" s="46" t="str">
        <f>IF(F18="x",3,IF(D18="x",2,IF(B18="x",0,"")))</f>
        <v/>
      </c>
      <c r="J18" s="106"/>
      <c r="K18" s="107"/>
      <c r="L18" s="107"/>
      <c r="M18" s="107"/>
      <c r="N18" s="108"/>
    </row>
    <row r="19" spans="1:28" ht="13.5" thickTop="1" thickBot="1" x14ac:dyDescent="0.3">
      <c r="A19" s="42"/>
      <c r="B19" s="15"/>
      <c r="C19" s="15"/>
      <c r="D19" s="15"/>
      <c r="E19" s="15"/>
      <c r="F19" s="15"/>
      <c r="G19" s="15"/>
      <c r="H19" s="43"/>
      <c r="I19" s="43"/>
      <c r="J19" s="43"/>
      <c r="K19" s="43"/>
      <c r="L19" s="43"/>
      <c r="M19" s="43"/>
      <c r="N19" s="44"/>
    </row>
    <row r="20" spans="1:28" ht="105" customHeight="1" thickTop="1" thickBot="1" x14ac:dyDescent="0.3">
      <c r="A20" s="66" t="str">
        <f ca="1">INDIRECT(ADDRESS(VLOOKUP("D7_8dstep",tb_language_table[],2,0),HLOOKUP(f_language_sel,b_column_ref,2,0),1,0,MID(CELL("filename",tb_language_table[]),FIND("]",CELL("filename"))+1,1024)),0)</f>
        <v>D7 Preventive Actions</v>
      </c>
      <c r="B20" s="63"/>
      <c r="C20" s="54" t="str">
        <f ca="1">INDIRECT(ADDRESS(VLOOKUP("D7_not_satisfying",tb_language_table[],2,0),HLOOKUP(f_language_sel,b_column_ref,2,0),1,0,MID(CELL("filename",tb_language_table[]),FIND("]",CELL("filename"))+1,1024)),0)</f>
        <v>Missing or unclear indication.</v>
      </c>
      <c r="D20" s="64"/>
      <c r="E20" s="56" t="str">
        <f ca="1">INDIRECT(ADDRESS(VLOOKUP("D7_basiclevel",tb_language_table[],2,0),HLOOKUP(f_language_sel,b_column_ref,2,0),1,0,MID(CELL("filename",tb_language_table[]),FIND("]",CELL("filename"))+1,1024)),0)</f>
        <v>QM-Documentation updated. Comprehensible lessons Learned was started on all concerned products, Processes and locations.</v>
      </c>
      <c r="F20" s="65"/>
      <c r="G20" s="58" t="str">
        <f ca="1">INDIRECT(ADDRESS(VLOOKUP("D7_excellent",tb_language_table[],2,0),HLOOKUP(f_language_sel,b_column_ref,2,0),1,0,MID(CELL("filename",tb_language_table[]),FIND("]",CELL("filename"))+1,1024)),0)</f>
        <v>Feedbacks/evaluations from LL-Network are available.</v>
      </c>
      <c r="H20" s="45" t="str">
        <f>'Evalution sheet_supplier'!H20</f>
        <v/>
      </c>
      <c r="I20" s="46" t="str">
        <f>IF(F20="x",3,IF(D20="x",2,IF(B20="x",0,"")))</f>
        <v/>
      </c>
      <c r="J20" s="106"/>
      <c r="K20" s="107"/>
      <c r="L20" s="107"/>
      <c r="M20" s="107"/>
      <c r="N20" s="108"/>
    </row>
    <row r="21" spans="1:28" ht="13.5" thickTop="1" thickBot="1" x14ac:dyDescent="0.3">
      <c r="A21" s="42"/>
      <c r="B21" s="15"/>
      <c r="C21" s="15"/>
      <c r="D21" s="15"/>
      <c r="E21" s="15"/>
      <c r="F21" s="15"/>
      <c r="G21" s="15"/>
      <c r="H21" s="43"/>
      <c r="I21" s="43"/>
      <c r="J21" s="43"/>
      <c r="K21" s="43"/>
      <c r="L21" s="43"/>
      <c r="M21" s="43"/>
      <c r="N21" s="44"/>
    </row>
    <row r="22" spans="1:28" ht="105" customHeight="1" thickTop="1" thickBot="1" x14ac:dyDescent="0.3">
      <c r="A22" s="66" t="str">
        <f ca="1">INDIRECT(ADDRESS(VLOOKUP("D8_8dstep",tb_language_table[],2,0),HLOOKUP(f_language_sel,b_column_ref,2,0),1,0,MID(CELL("filename",tb_language_table[]),FIND("]",CELL("filename"))+1,1024)),0)</f>
        <v>D8 Final Meeting</v>
      </c>
      <c r="B22" s="63"/>
      <c r="C22" s="54" t="str">
        <f ca="1">INDIRECT(ADDRESS(VLOOKUP("D8_not_satisfying",tb_language_table[],2,0),HLOOKUP(f_language_sel,b_column_ref,2,0),1,0,MID(CELL("filename",tb_language_table[]),FIND("]",CELL("filename"))+1,1024)),0)</f>
        <v>Missing signature or only by initiator.</v>
      </c>
      <c r="D22" s="64"/>
      <c r="E22" s="56" t="str">
        <f ca="1">INDIRECT(ADDRESS(VLOOKUP("D8_basiclevel",tb_language_table[],2,0),HLOOKUP(f_language_sel,b_column_ref,2,0),1,0,MID(CELL("filename",tb_language_table[]),FIND("]",CELL("filename"))+1,1024)),0)</f>
        <v>Signatures from Team-leader, Sponsor (Department manager level) available. For external 8D also -/QMM.</v>
      </c>
      <c r="F22" s="65"/>
      <c r="G22" s="58" t="str">
        <f ca="1">INDIRECT(ADDRESS(VLOOKUP("D8_excellent",tb_language_table[],2,0),HLOOKUP(f_language_sel,b_column_ref,2,0),1,0,MID(CELL("filename",tb_language_table[]),FIND("]",CELL("filename"))+1,1024)),0)</f>
        <v>Review by sponsor with all team members done and documented. Signatures from Plant-, BU-Management available</v>
      </c>
      <c r="H22" s="45" t="str">
        <f>'Evalution sheet_supplier'!H22</f>
        <v/>
      </c>
      <c r="I22" s="46" t="str">
        <f>IF(F22="x",2,IF(D22="x",1,IF(B22="x",0,"")))</f>
        <v/>
      </c>
      <c r="J22" s="106"/>
      <c r="K22" s="107"/>
      <c r="L22" s="107"/>
      <c r="M22" s="107"/>
      <c r="N22" s="108"/>
    </row>
    <row r="23" spans="1:28" ht="13" thickTop="1" x14ac:dyDescent="0.25">
      <c r="A23" s="47"/>
      <c r="B23" s="31"/>
      <c r="C23" s="31"/>
      <c r="D23" s="31"/>
      <c r="E23" s="31"/>
      <c r="F23" s="31"/>
      <c r="G23" s="31"/>
      <c r="H23" s="48"/>
      <c r="I23" s="48"/>
      <c r="J23" s="48"/>
      <c r="K23" s="48"/>
      <c r="L23" s="48"/>
      <c r="M23" s="48"/>
      <c r="N23" s="49"/>
    </row>
    <row r="24" spans="1:28" ht="13" x14ac:dyDescent="0.3">
      <c r="A24" s="32" t="str">
        <f ca="1">INDIRECT(ADDRESS(VLOOKUP("Date",tb_language_table[],2,0),HLOOKUP(f_language_sel,b_column_ref,2,0),1,0,MID(CELL("filename",tb_language_table[]),FIND("]",CELL("filename"))+1,1024)),0)</f>
        <v>Date:</v>
      </c>
      <c r="B24" s="15"/>
      <c r="C24" s="38"/>
      <c r="D24" s="15"/>
      <c r="E24" s="15"/>
      <c r="F24" s="15"/>
      <c r="G24" s="119" t="str">
        <f ca="1">INDIRECT(ADDRESS(VLOOKUP("Addition ",tb_language_table[],2,0),HLOOKUP(f_language_sel,b_column_ref,2,0),1,0,MID(CELL("filename",tb_language_table[]),FIND("]",CELL("filename"))+1,1024)),0)</f>
        <v>SUM</v>
      </c>
      <c r="H24" s="119"/>
      <c r="I24" s="73" t="str">
        <f>SUM(I8,I10,I12,I14,I16,I18,I20,I22)&amp;" / 30  BSH"</f>
        <v>0 / 30  BSH</v>
      </c>
      <c r="J24" s="31"/>
      <c r="K24" s="31"/>
      <c r="L24" s="31"/>
      <c r="M24" s="31"/>
      <c r="N24" s="16"/>
    </row>
    <row r="25" spans="1:28" ht="13" x14ac:dyDescent="0.3">
      <c r="A25" s="32" t="str">
        <f ca="1">INDIRECT(ADDRESS(VLOOKUP("Submission",tb_language_table[],2,0),HLOOKUP(f_language_sel,b_column_ref,2,0),1,0,MID(CELL("filename",tb_language_table[]),FIND("]",CELL("filename"))+1,1024)),0)</f>
        <v>Submitted by:</v>
      </c>
      <c r="B25" s="15"/>
      <c r="C25" s="38"/>
      <c r="D25" s="15"/>
      <c r="E25" s="15"/>
      <c r="F25" s="15"/>
      <c r="G25" s="31"/>
      <c r="H25" s="72" t="str">
        <f ca="1">G24</f>
        <v>SUM</v>
      </c>
      <c r="I25" s="73" t="str">
        <f>SUM(H8,H10,H12,H14,H16,H18,H20,H22)&amp;" / 30  Supplier"</f>
        <v>0 / 30  Supplier</v>
      </c>
      <c r="J25" s="31"/>
      <c r="K25" s="31"/>
      <c r="L25" s="31"/>
      <c r="M25" s="31"/>
      <c r="N25" s="16"/>
    </row>
    <row r="26" spans="1:28" x14ac:dyDescent="0.25">
      <c r="A26" s="32" t="str">
        <f ca="1">INDIRECT(ADDRESS(VLOOKUP("Aprroval",tb_language_table[],2,0),HLOOKUP(f_language_sel,b_column_ref,2,0),1,0,MID(CELL("filename",tb_language_table[]),FIND("]",CELL("filename"))+1,1024)),0)</f>
        <v>Signature:</v>
      </c>
      <c r="B26" s="15"/>
      <c r="C26" s="93"/>
      <c r="D26" s="15"/>
      <c r="E26" s="15"/>
      <c r="F26" s="15"/>
      <c r="G26" s="31"/>
      <c r="H26" s="31"/>
      <c r="I26" s="31"/>
      <c r="J26" s="31"/>
      <c r="K26" s="31" t="str">
        <f ca="1">INDIRECT(ADDRESS(VLOOKUP("Result",tb_language_table[],2,0),HLOOKUP(f_language_sel,b_column_ref,2,0),1,0,MID(CELL("filename",tb_language_table[]),FIND("]",CELL("filename"))+1,1024)),0)</f>
        <v>Evaluation done with witness on the spot and/or training on the job.</v>
      </c>
      <c r="L26" s="31"/>
      <c r="M26" s="31"/>
      <c r="N26" s="16"/>
    </row>
    <row r="27" spans="1:28" x14ac:dyDescent="0.25">
      <c r="A27" s="32"/>
      <c r="B27" s="15"/>
      <c r="C27" s="94"/>
      <c r="D27" s="15"/>
      <c r="E27" s="15"/>
      <c r="F27" s="15"/>
      <c r="G27" s="31"/>
      <c r="H27" s="31"/>
      <c r="I27" s="31"/>
      <c r="J27" s="31"/>
      <c r="K27" s="31"/>
      <c r="L27" s="31"/>
      <c r="M27" s="31"/>
      <c r="N27" s="16"/>
    </row>
    <row r="28" spans="1:28" ht="13" thickBot="1" x14ac:dyDescent="0.3">
      <c r="A28" s="33"/>
      <c r="B28" s="18"/>
      <c r="C28" s="18"/>
      <c r="D28" s="18"/>
      <c r="E28" s="18"/>
      <c r="F28" s="18"/>
      <c r="G28" s="34"/>
      <c r="H28" s="34"/>
      <c r="I28" s="34"/>
      <c r="J28" s="34"/>
      <c r="K28" s="34"/>
      <c r="L28" s="34"/>
      <c r="M28" s="34"/>
      <c r="N28" s="35"/>
      <c r="AB28" s="13"/>
    </row>
    <row r="29" spans="1:28" s="13" customFormat="1" x14ac:dyDescent="0.25">
      <c r="A29" s="36"/>
      <c r="B29" s="36"/>
      <c r="C29" s="36"/>
      <c r="D29" s="36"/>
      <c r="E29" s="36"/>
      <c r="F29" s="36"/>
    </row>
    <row r="30" spans="1:28" s="13" customFormat="1" x14ac:dyDescent="0.25">
      <c r="A30" s="36"/>
      <c r="B30" s="36"/>
      <c r="C30" s="36"/>
      <c r="D30" s="36"/>
      <c r="E30" s="36"/>
      <c r="F30" s="36"/>
      <c r="N30" s="13" t="s">
        <v>642</v>
      </c>
    </row>
    <row r="31" spans="1:28" s="13" customFormat="1" x14ac:dyDescent="0.25">
      <c r="A31" s="36"/>
      <c r="B31" s="36"/>
      <c r="C31" s="36"/>
      <c r="D31" s="36"/>
      <c r="E31" s="36"/>
      <c r="F31" s="36"/>
    </row>
    <row r="32" spans="1:28" s="13" customFormat="1" x14ac:dyDescent="0.25">
      <c r="A32" s="36"/>
      <c r="B32" s="36"/>
      <c r="C32" s="36"/>
      <c r="D32" s="36"/>
      <c r="E32" s="36"/>
      <c r="F32" s="36"/>
    </row>
    <row r="33" spans="1:6" s="13" customFormat="1" x14ac:dyDescent="0.25">
      <c r="A33" s="36"/>
      <c r="B33" s="36"/>
      <c r="C33" s="36"/>
      <c r="D33" s="36"/>
      <c r="E33" s="36"/>
      <c r="F33" s="36"/>
    </row>
    <row r="34" spans="1:6" s="13" customFormat="1" x14ac:dyDescent="0.25">
      <c r="A34" s="36"/>
      <c r="B34" s="36"/>
      <c r="C34" s="36"/>
      <c r="D34" s="36"/>
      <c r="E34" s="36"/>
      <c r="F34" s="36"/>
    </row>
    <row r="35" spans="1:6" s="13" customFormat="1" x14ac:dyDescent="0.25">
      <c r="A35" s="36"/>
      <c r="B35" s="36"/>
      <c r="C35" s="36"/>
      <c r="D35" s="36"/>
      <c r="E35" s="36"/>
      <c r="F35" s="36"/>
    </row>
    <row r="36" spans="1:6" s="13" customFormat="1" x14ac:dyDescent="0.25">
      <c r="A36" s="36"/>
      <c r="B36" s="36"/>
      <c r="C36" s="36"/>
      <c r="D36" s="36"/>
      <c r="E36" s="36"/>
      <c r="F36" s="36"/>
    </row>
    <row r="37" spans="1:6" s="13" customFormat="1" x14ac:dyDescent="0.25">
      <c r="A37" s="36"/>
      <c r="B37" s="36"/>
      <c r="C37" s="36"/>
      <c r="D37" s="36"/>
      <c r="E37" s="36"/>
      <c r="F37" s="36"/>
    </row>
    <row r="38" spans="1:6" s="13" customFormat="1" x14ac:dyDescent="0.25">
      <c r="A38" s="36"/>
      <c r="B38" s="36"/>
      <c r="C38" s="36"/>
      <c r="D38" s="36"/>
      <c r="E38" s="36"/>
      <c r="F38" s="36"/>
    </row>
    <row r="39" spans="1:6" s="13" customFormat="1" x14ac:dyDescent="0.25">
      <c r="A39" s="36"/>
      <c r="B39" s="36"/>
      <c r="C39" s="36"/>
      <c r="D39" s="36"/>
      <c r="E39" s="36"/>
      <c r="F39" s="36"/>
    </row>
    <row r="40" spans="1:6" s="13" customFormat="1" x14ac:dyDescent="0.25">
      <c r="A40" s="36"/>
      <c r="B40" s="36"/>
      <c r="C40" s="36"/>
      <c r="D40" s="36"/>
      <c r="E40" s="36"/>
      <c r="F40" s="36"/>
    </row>
    <row r="41" spans="1:6" s="13" customFormat="1" x14ac:dyDescent="0.25">
      <c r="A41" s="36"/>
      <c r="B41" s="36"/>
      <c r="C41" s="36"/>
      <c r="D41" s="36"/>
      <c r="E41" s="36"/>
      <c r="F41" s="36"/>
    </row>
    <row r="42" spans="1:6" s="13" customFormat="1" x14ac:dyDescent="0.25">
      <c r="A42" s="36"/>
      <c r="B42" s="36"/>
      <c r="C42" s="36"/>
      <c r="D42" s="36"/>
      <c r="E42" s="36"/>
      <c r="F42" s="36"/>
    </row>
    <row r="43" spans="1:6" s="13" customFormat="1" x14ac:dyDescent="0.25">
      <c r="A43" s="36"/>
      <c r="B43" s="36"/>
      <c r="C43" s="36"/>
      <c r="D43" s="36"/>
      <c r="E43" s="36"/>
      <c r="F43" s="36"/>
    </row>
    <row r="44" spans="1:6" s="13" customFormat="1" x14ac:dyDescent="0.25">
      <c r="A44" s="36"/>
      <c r="B44" s="36"/>
      <c r="C44" s="36"/>
      <c r="D44" s="36"/>
      <c r="E44" s="36"/>
      <c r="F44" s="36"/>
    </row>
    <row r="45" spans="1:6" s="13" customFormat="1" x14ac:dyDescent="0.25">
      <c r="A45" s="36"/>
      <c r="B45" s="36"/>
      <c r="C45" s="36"/>
      <c r="D45" s="36"/>
      <c r="E45" s="36"/>
      <c r="F45" s="36"/>
    </row>
    <row r="46" spans="1:6" s="13" customFormat="1" x14ac:dyDescent="0.25">
      <c r="A46" s="36"/>
      <c r="B46" s="36"/>
      <c r="C46" s="36"/>
      <c r="D46" s="36"/>
      <c r="E46" s="36"/>
      <c r="F46" s="36"/>
    </row>
    <row r="47" spans="1:6" s="13" customFormat="1" x14ac:dyDescent="0.25">
      <c r="A47" s="36"/>
      <c r="B47" s="36"/>
      <c r="C47" s="36"/>
      <c r="D47" s="36"/>
      <c r="E47" s="36"/>
      <c r="F47" s="36"/>
    </row>
    <row r="48" spans="1:6" s="13" customFormat="1" x14ac:dyDescent="0.25">
      <c r="A48" s="36"/>
      <c r="B48" s="36"/>
      <c r="C48" s="36"/>
      <c r="D48" s="36"/>
      <c r="E48" s="36"/>
      <c r="F48" s="36"/>
    </row>
    <row r="49" spans="1:6" s="13" customFormat="1" x14ac:dyDescent="0.25">
      <c r="A49" s="36"/>
      <c r="B49" s="36"/>
      <c r="C49" s="36"/>
      <c r="D49" s="36"/>
      <c r="E49" s="36"/>
      <c r="F49" s="36"/>
    </row>
    <row r="50" spans="1:6" s="13" customFormat="1" x14ac:dyDescent="0.25">
      <c r="A50" s="36"/>
      <c r="B50" s="36"/>
      <c r="C50" s="36"/>
      <c r="D50" s="36"/>
      <c r="E50" s="36"/>
      <c r="F50" s="36"/>
    </row>
    <row r="51" spans="1:6" s="13" customFormat="1" x14ac:dyDescent="0.25">
      <c r="A51" s="36"/>
      <c r="B51" s="36"/>
      <c r="C51" s="36"/>
      <c r="D51" s="36"/>
      <c r="E51" s="36"/>
      <c r="F51" s="36"/>
    </row>
    <row r="52" spans="1:6" s="13" customFormat="1" x14ac:dyDescent="0.25">
      <c r="A52" s="36"/>
      <c r="B52" s="36"/>
      <c r="C52" s="36"/>
      <c r="D52" s="36"/>
      <c r="E52" s="36"/>
      <c r="F52" s="36"/>
    </row>
    <row r="53" spans="1:6" s="13" customFormat="1" x14ac:dyDescent="0.25">
      <c r="A53" s="36"/>
      <c r="B53" s="36"/>
      <c r="C53" s="36"/>
      <c r="D53" s="36"/>
      <c r="E53" s="36"/>
      <c r="F53" s="36"/>
    </row>
    <row r="54" spans="1:6" s="13" customFormat="1" x14ac:dyDescent="0.25">
      <c r="A54" s="36"/>
      <c r="B54" s="36"/>
      <c r="C54" s="36"/>
      <c r="D54" s="36"/>
      <c r="E54" s="36"/>
      <c r="F54" s="36"/>
    </row>
    <row r="55" spans="1:6" s="13" customFormat="1" x14ac:dyDescent="0.25">
      <c r="A55" s="36"/>
      <c r="B55" s="36"/>
      <c r="C55" s="36"/>
      <c r="D55" s="36"/>
      <c r="E55" s="36"/>
      <c r="F55" s="36"/>
    </row>
    <row r="56" spans="1:6" s="13" customFormat="1" x14ac:dyDescent="0.25">
      <c r="A56" s="36"/>
      <c r="B56" s="36"/>
      <c r="C56" s="36"/>
      <c r="D56" s="36"/>
      <c r="E56" s="36"/>
      <c r="F56" s="36"/>
    </row>
    <row r="57" spans="1:6" s="13" customFormat="1" x14ac:dyDescent="0.25">
      <c r="A57" s="36"/>
      <c r="B57" s="36"/>
      <c r="C57" s="36"/>
      <c r="D57" s="36"/>
      <c r="E57" s="36"/>
      <c r="F57" s="36"/>
    </row>
    <row r="58" spans="1:6" s="13" customFormat="1" x14ac:dyDescent="0.25">
      <c r="A58" s="36"/>
      <c r="B58" s="36"/>
      <c r="C58" s="36"/>
      <c r="D58" s="36"/>
      <c r="E58" s="36"/>
      <c r="F58" s="36"/>
    </row>
    <row r="59" spans="1:6" s="13" customFormat="1" x14ac:dyDescent="0.25">
      <c r="A59" s="36"/>
      <c r="B59" s="36"/>
      <c r="C59" s="36"/>
      <c r="D59" s="36"/>
      <c r="E59" s="36"/>
      <c r="F59" s="36"/>
    </row>
    <row r="60" spans="1:6" s="13" customFormat="1" x14ac:dyDescent="0.25">
      <c r="A60" s="36"/>
      <c r="B60" s="36"/>
      <c r="C60" s="36"/>
      <c r="D60" s="36"/>
      <c r="E60" s="36"/>
      <c r="F60" s="36"/>
    </row>
    <row r="61" spans="1:6" s="13" customFormat="1" x14ac:dyDescent="0.25">
      <c r="A61" s="36"/>
      <c r="B61" s="36"/>
      <c r="C61" s="36"/>
      <c r="D61" s="36"/>
      <c r="E61" s="36"/>
      <c r="F61" s="36"/>
    </row>
    <row r="62" spans="1:6" s="13" customFormat="1" x14ac:dyDescent="0.25">
      <c r="A62" s="36"/>
      <c r="B62" s="36"/>
      <c r="C62" s="36"/>
      <c r="D62" s="36"/>
      <c r="E62" s="36"/>
      <c r="F62" s="36"/>
    </row>
    <row r="63" spans="1:6" s="13" customFormat="1" x14ac:dyDescent="0.25">
      <c r="A63" s="36"/>
      <c r="B63" s="36"/>
      <c r="C63" s="36"/>
      <c r="D63" s="36"/>
      <c r="E63" s="36"/>
      <c r="F63" s="36"/>
    </row>
    <row r="64" spans="1:6" s="13" customFormat="1" x14ac:dyDescent="0.25">
      <c r="A64" s="36"/>
      <c r="B64" s="36"/>
      <c r="C64" s="36"/>
      <c r="D64" s="36"/>
      <c r="E64" s="36"/>
      <c r="F64" s="36"/>
    </row>
    <row r="65" spans="1:6" s="13" customFormat="1" x14ac:dyDescent="0.25">
      <c r="A65" s="36"/>
      <c r="B65" s="36"/>
      <c r="C65" s="36"/>
      <c r="D65" s="36"/>
      <c r="E65" s="36"/>
      <c r="F65" s="36"/>
    </row>
    <row r="66" spans="1:6" s="13" customFormat="1" x14ac:dyDescent="0.25">
      <c r="A66" s="36"/>
      <c r="B66" s="36"/>
      <c r="C66" s="36"/>
      <c r="D66" s="36"/>
      <c r="E66" s="36"/>
      <c r="F66" s="36"/>
    </row>
    <row r="67" spans="1:6" s="13" customFormat="1" x14ac:dyDescent="0.25">
      <c r="A67" s="36"/>
      <c r="B67" s="36"/>
      <c r="C67" s="36"/>
      <c r="D67" s="36"/>
      <c r="E67" s="36"/>
      <c r="F67" s="36"/>
    </row>
    <row r="68" spans="1:6" s="13" customFormat="1" x14ac:dyDescent="0.25">
      <c r="A68" s="36"/>
      <c r="B68" s="36"/>
      <c r="C68" s="36"/>
      <c r="D68" s="36"/>
      <c r="E68" s="36"/>
      <c r="F68" s="36"/>
    </row>
    <row r="69" spans="1:6" s="13" customFormat="1" x14ac:dyDescent="0.25">
      <c r="A69" s="36"/>
      <c r="B69" s="36"/>
      <c r="C69" s="36"/>
      <c r="D69" s="36"/>
      <c r="E69" s="36"/>
      <c r="F69" s="36"/>
    </row>
    <row r="70" spans="1:6" s="13" customFormat="1" x14ac:dyDescent="0.25">
      <c r="A70" s="36"/>
      <c r="B70" s="36"/>
      <c r="C70" s="36"/>
      <c r="D70" s="36"/>
      <c r="E70" s="36"/>
      <c r="F70" s="36"/>
    </row>
    <row r="71" spans="1:6" s="13" customFormat="1" x14ac:dyDescent="0.25">
      <c r="A71" s="36"/>
      <c r="B71" s="36"/>
      <c r="C71" s="36"/>
      <c r="D71" s="36"/>
      <c r="E71" s="36"/>
      <c r="F71" s="36"/>
    </row>
    <row r="72" spans="1:6" s="13" customFormat="1" x14ac:dyDescent="0.25">
      <c r="A72" s="36"/>
      <c r="B72" s="36"/>
      <c r="C72" s="36"/>
      <c r="D72" s="36"/>
      <c r="E72" s="36"/>
      <c r="F72" s="36"/>
    </row>
    <row r="73" spans="1:6" s="13" customFormat="1" x14ac:dyDescent="0.25">
      <c r="A73" s="36"/>
      <c r="B73" s="36"/>
      <c r="C73" s="36"/>
      <c r="D73" s="36"/>
      <c r="E73" s="36"/>
      <c r="F73" s="36"/>
    </row>
    <row r="74" spans="1:6" s="13" customFormat="1" x14ac:dyDescent="0.25">
      <c r="A74" s="36"/>
      <c r="B74" s="36"/>
      <c r="C74" s="36"/>
      <c r="D74" s="36"/>
      <c r="E74" s="36"/>
      <c r="F74" s="36"/>
    </row>
    <row r="75" spans="1:6" s="13" customFormat="1" x14ac:dyDescent="0.25">
      <c r="A75" s="36"/>
      <c r="B75" s="36"/>
      <c r="C75" s="36"/>
      <c r="D75" s="36"/>
      <c r="E75" s="36"/>
      <c r="F75" s="36"/>
    </row>
    <row r="76" spans="1:6" s="13" customFormat="1" x14ac:dyDescent="0.25">
      <c r="A76" s="36"/>
      <c r="B76" s="36"/>
      <c r="C76" s="36"/>
      <c r="D76" s="36"/>
      <c r="E76" s="36"/>
      <c r="F76" s="36"/>
    </row>
  </sheetData>
  <sheetProtection sheet="1" objects="1" scenarios="1"/>
  <mergeCells count="23">
    <mergeCell ref="C26:C27"/>
    <mergeCell ref="J10:N10"/>
    <mergeCell ref="J12:N12"/>
    <mergeCell ref="J14:N14"/>
    <mergeCell ref="J16:N16"/>
    <mergeCell ref="J18:N18"/>
    <mergeCell ref="J20:N20"/>
    <mergeCell ref="J22:N22"/>
    <mergeCell ref="G24:H24"/>
    <mergeCell ref="A1:B3"/>
    <mergeCell ref="A4:B4"/>
    <mergeCell ref="C1:E2"/>
    <mergeCell ref="J8:N8"/>
    <mergeCell ref="J6:N6"/>
    <mergeCell ref="J2:M2"/>
    <mergeCell ref="J3:M3"/>
    <mergeCell ref="J4:M4"/>
    <mergeCell ref="J1:M1"/>
    <mergeCell ref="G1:I1"/>
    <mergeCell ref="G2:I2"/>
    <mergeCell ref="G3:I3"/>
    <mergeCell ref="G4:I4"/>
    <mergeCell ref="N1:N4"/>
  </mergeCells>
  <conditionalFormatting sqref="B8 D8 F8 B10 D10 F10 B12 D12 F12 B14 D14 F14 B16 D16 F16 B18 D18 F18 B20 D20 F20 B22 D22 F22">
    <cfRule type="notContainsBlanks" dxfId="19" priority="6">
      <formula>LEN(TRIM(B8))&gt;0</formula>
    </cfRule>
    <cfRule type="containsBlanks" dxfId="18" priority="7">
      <formula>LEN(TRIM(B8))=0</formula>
    </cfRule>
  </conditionalFormatting>
  <dataValidations count="2">
    <dataValidation type="list" allowBlank="1" showInputMessage="1" showErrorMessage="1" sqref="A5">
      <formula1>b_language_sel</formula1>
    </dataValidation>
    <dataValidation type="list" showInputMessage="1" showErrorMessage="1" sqref="B8 D8 F8 B10 D10 F10 F12 D12 B12 B14 D14 F14 F16 D16 B16 B18 D18 F18 B22 D22 F22 D20 B20 F20">
      <formula1>"--,x,,"</formula1>
    </dataValidation>
  </dataValidations>
  <pageMargins left="0.39370078740157483" right="0.35433070866141736" top="0.39370078740157483" bottom="0.39370078740157483" header="0.19685039370078741" footer="0.15748031496062992"/>
  <pageSetup scale="50" orientation="landscape"/>
  <customProperties>
    <customPr name="IbpWorksheetKeyString_GUID" r:id="rId1"/>
  </customProperties>
  <ignoredErrors>
    <ignoredError sqref="G1:I4 A6 A11:N11 A13:N13 A12 J12:N12 A9:H9 J9:N9 G21:I21 A14 J14:N14 G16:H20 A16 A21:E21 A18 G24:H24 C1:E2 A4 G22:H22 A24:A28 K26 A8 C8 E8 G8:H8 A10 C10 E10 G10:H10 G12:H12 E12 C12 G14:H14 E14 C14 C16 E16 C18 E18 A22 C22 E22 A20 E20 C20 C6 E6 G6:N6 K8:N8 K10:N10 C4:D4 C3:D3" unlockedFormula="1"/>
    <ignoredError sqref="I12 I8:I10 I16:I20 I14 I22" unlockedFormula="1" emptyCellReference="1"/>
    <ignoredError sqref="I15" emptyCellReference="1"/>
  </ignoredErrors>
  <drawing r:id="rId2"/>
  <legacyDrawing r:id="rId3"/>
  <controls>
    <mc:AlternateContent xmlns:mc="http://schemas.openxmlformats.org/markup-compatibility/2006">
      <mc:Choice Requires="x14">
        <control shapeId="1028" r:id="rId4" name="CheckBox1">
          <controlPr defaultSize="0" autoLine="0" r:id="rId5">
            <anchor moveWithCells="1">
              <from>
                <xdr:col>10</xdr:col>
                <xdr:colOff>38100</xdr:colOff>
                <xdr:row>23</xdr:row>
                <xdr:rowOff>107950</xdr:rowOff>
              </from>
              <to>
                <xdr:col>10</xdr:col>
                <xdr:colOff>533400</xdr:colOff>
                <xdr:row>24</xdr:row>
                <xdr:rowOff>146050</xdr:rowOff>
              </to>
            </anchor>
          </controlPr>
        </control>
      </mc:Choice>
      <mc:Fallback>
        <control shapeId="1028" r:id="rId4" name="CheckBox1"/>
      </mc:Fallback>
    </mc:AlternateContent>
    <mc:AlternateContent xmlns:mc="http://schemas.openxmlformats.org/markup-compatibility/2006">
      <mc:Choice Requires="x14">
        <control shapeId="1029" r:id="rId6" name="CheckBox2">
          <controlPr defaultSize="0" autoLine="0" r:id="rId7">
            <anchor moveWithCells="1">
              <from>
                <xdr:col>10</xdr:col>
                <xdr:colOff>520700</xdr:colOff>
                <xdr:row>23</xdr:row>
                <xdr:rowOff>114300</xdr:rowOff>
              </from>
              <to>
                <xdr:col>11</xdr:col>
                <xdr:colOff>273050</xdr:colOff>
                <xdr:row>24</xdr:row>
                <xdr:rowOff>158750</xdr:rowOff>
              </to>
            </anchor>
          </controlPr>
        </control>
      </mc:Choice>
      <mc:Fallback>
        <control shapeId="1029" r:id="rId6" name="CheckBox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opLeftCell="N1" workbookViewId="0">
      <selection activeCell="D3" sqref="D3"/>
    </sheetView>
  </sheetViews>
  <sheetFormatPr baseColWidth="10" defaultRowHeight="12.5" x14ac:dyDescent="0.25"/>
  <cols>
    <col min="1" max="1" width="20.54296875" bestFit="1" customWidth="1"/>
    <col min="2" max="2" width="11.54296875" bestFit="1" customWidth="1"/>
    <col min="3" max="3" width="15.36328125" bestFit="1" customWidth="1"/>
    <col min="4" max="4" width="151.54296875" bestFit="1" customWidth="1"/>
    <col min="5" max="5" width="155" bestFit="1" customWidth="1"/>
    <col min="6" max="6" width="158.6328125" bestFit="1" customWidth="1"/>
    <col min="7" max="7" width="137.08984375" bestFit="1" customWidth="1"/>
    <col min="8" max="8" width="185.6328125" bestFit="1" customWidth="1"/>
    <col min="9" max="9" width="115" bestFit="1" customWidth="1"/>
    <col min="10" max="10" width="174.453125" bestFit="1" customWidth="1"/>
    <col min="11" max="11" width="163.6328125" bestFit="1" customWidth="1"/>
    <col min="12" max="12" width="134.08984375" bestFit="1" customWidth="1"/>
    <col min="13" max="13" width="191.6328125" bestFit="1" customWidth="1"/>
    <col min="14" max="14" width="221.90625" bestFit="1" customWidth="1"/>
    <col min="15" max="15" width="143.6328125" customWidth="1"/>
    <col min="16" max="16" width="5.90625" bestFit="1" customWidth="1"/>
    <col min="17" max="17" width="6.54296875" bestFit="1" customWidth="1"/>
    <col min="18" max="18" width="5.453125" bestFit="1" customWidth="1"/>
    <col min="19" max="19" width="9.453125" bestFit="1" customWidth="1"/>
  </cols>
  <sheetData>
    <row r="1" spans="1:19" ht="13.25" x14ac:dyDescent="0.25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161</v>
      </c>
      <c r="G1" s="1" t="s">
        <v>162</v>
      </c>
      <c r="H1" s="1" t="s">
        <v>58</v>
      </c>
      <c r="I1" s="1" t="s">
        <v>63</v>
      </c>
      <c r="J1" s="1" t="s">
        <v>59</v>
      </c>
      <c r="K1" s="1" t="s">
        <v>61</v>
      </c>
      <c r="L1" s="1" t="s">
        <v>350</v>
      </c>
      <c r="M1" s="1" t="s">
        <v>60</v>
      </c>
      <c r="N1" s="1" t="s">
        <v>539</v>
      </c>
      <c r="O1" s="4" t="s">
        <v>592</v>
      </c>
      <c r="P1" s="1" t="s">
        <v>62</v>
      </c>
      <c r="Q1" s="1" t="s">
        <v>348</v>
      </c>
      <c r="R1" s="1" t="s">
        <v>56</v>
      </c>
      <c r="S1" s="1"/>
    </row>
    <row r="2" spans="1:19" ht="13.25" x14ac:dyDescent="0.25">
      <c r="A2" s="1" t="s">
        <v>107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>
        <f>COLUMN()</f>
        <v>15</v>
      </c>
      <c r="P2" s="1">
        <v>15</v>
      </c>
      <c r="Q2" s="1">
        <v>16</v>
      </c>
      <c r="R2" s="1">
        <v>17</v>
      </c>
      <c r="S2" s="1"/>
    </row>
    <row r="3" spans="1:19" ht="13.25" x14ac:dyDescent="0.25">
      <c r="A3" s="1" t="s">
        <v>57</v>
      </c>
      <c r="B3" s="1">
        <v>3</v>
      </c>
      <c r="C3" s="1">
        <v>44207</v>
      </c>
      <c r="D3" s="1">
        <v>43908</v>
      </c>
      <c r="E3" s="1">
        <v>43908</v>
      </c>
      <c r="F3" s="1" t="s">
        <v>206</v>
      </c>
      <c r="G3" s="1">
        <v>44335</v>
      </c>
      <c r="H3" s="1">
        <v>44316</v>
      </c>
      <c r="I3" s="1">
        <v>44302</v>
      </c>
      <c r="J3" s="1">
        <v>43913</v>
      </c>
      <c r="K3" s="1">
        <v>43927</v>
      </c>
      <c r="L3" s="1">
        <v>44298</v>
      </c>
      <c r="M3" s="1">
        <v>43913</v>
      </c>
      <c r="N3" s="1">
        <v>44333</v>
      </c>
      <c r="O3" s="5">
        <v>44776</v>
      </c>
      <c r="P3" s="1">
        <v>43908</v>
      </c>
      <c r="Q3" s="1"/>
      <c r="R3" s="1">
        <v>17</v>
      </c>
      <c r="S3" s="1"/>
    </row>
    <row r="4" spans="1:19" x14ac:dyDescent="0.25">
      <c r="A4" s="1" t="s">
        <v>64</v>
      </c>
      <c r="B4" s="1">
        <v>4</v>
      </c>
      <c r="C4" s="1" t="s">
        <v>65</v>
      </c>
      <c r="D4" s="1" t="s">
        <v>66</v>
      </c>
      <c r="E4" s="1" t="s">
        <v>49</v>
      </c>
      <c r="F4" s="1" t="s">
        <v>207</v>
      </c>
      <c r="G4" s="1" t="s">
        <v>248</v>
      </c>
      <c r="H4" s="1" t="s">
        <v>140</v>
      </c>
      <c r="I4" s="1" t="s">
        <v>290</v>
      </c>
      <c r="J4" s="1" t="s">
        <v>394</v>
      </c>
      <c r="K4" s="1" t="s">
        <v>163</v>
      </c>
      <c r="L4" s="1" t="s">
        <v>351</v>
      </c>
      <c r="M4" s="1" t="s">
        <v>450</v>
      </c>
      <c r="N4" s="1" t="s">
        <v>497</v>
      </c>
      <c r="O4" s="6" t="s">
        <v>593</v>
      </c>
      <c r="P4" s="1"/>
      <c r="Q4" s="1"/>
      <c r="R4" s="1">
        <v>17</v>
      </c>
      <c r="S4" s="1"/>
    </row>
    <row r="5" spans="1:19" ht="16" x14ac:dyDescent="0.25">
      <c r="A5" s="1" t="s">
        <v>67</v>
      </c>
      <c r="B5" s="1">
        <v>5</v>
      </c>
      <c r="C5" s="1" t="s">
        <v>65</v>
      </c>
      <c r="D5" s="1" t="s">
        <v>21</v>
      </c>
      <c r="E5" s="1" t="s">
        <v>50</v>
      </c>
      <c r="F5" s="3" t="s">
        <v>208</v>
      </c>
      <c r="G5" s="1" t="s">
        <v>249</v>
      </c>
      <c r="H5" s="1" t="s">
        <v>145</v>
      </c>
      <c r="I5" s="1" t="s">
        <v>291</v>
      </c>
      <c r="J5" s="1" t="s">
        <v>395</v>
      </c>
      <c r="K5" s="1" t="s">
        <v>164</v>
      </c>
      <c r="L5" s="1" t="s">
        <v>352</v>
      </c>
      <c r="M5" s="1" t="s">
        <v>275</v>
      </c>
      <c r="N5" s="1" t="s">
        <v>498</v>
      </c>
      <c r="O5" s="6" t="s">
        <v>594</v>
      </c>
      <c r="P5" s="1"/>
      <c r="Q5" s="1"/>
      <c r="R5" s="1">
        <v>17</v>
      </c>
      <c r="S5" s="1"/>
    </row>
    <row r="6" spans="1:19" x14ac:dyDescent="0.25">
      <c r="A6" s="1" t="s">
        <v>108</v>
      </c>
      <c r="B6" s="1">
        <v>6</v>
      </c>
      <c r="C6" s="1" t="s">
        <v>65</v>
      </c>
      <c r="D6" s="1" t="s">
        <v>1</v>
      </c>
      <c r="E6" s="1" t="s">
        <v>106</v>
      </c>
      <c r="F6" s="1" t="s">
        <v>209</v>
      </c>
      <c r="G6" s="1" t="s">
        <v>250</v>
      </c>
      <c r="H6" s="1" t="s">
        <v>325</v>
      </c>
      <c r="I6" s="1" t="s">
        <v>292</v>
      </c>
      <c r="J6" s="1" t="s">
        <v>396</v>
      </c>
      <c r="K6" s="1" t="s">
        <v>165</v>
      </c>
      <c r="L6" s="1" t="s">
        <v>353</v>
      </c>
      <c r="M6" s="1" t="s">
        <v>1</v>
      </c>
      <c r="N6" s="1" t="s">
        <v>499</v>
      </c>
      <c r="O6" s="6" t="s">
        <v>595</v>
      </c>
      <c r="P6" s="1"/>
      <c r="Q6" s="1"/>
      <c r="R6" s="1">
        <v>17</v>
      </c>
      <c r="S6" s="1"/>
    </row>
    <row r="7" spans="1:19" x14ac:dyDescent="0.25">
      <c r="A7" s="1" t="s">
        <v>109</v>
      </c>
      <c r="B7" s="1">
        <v>7</v>
      </c>
      <c r="C7" s="1" t="s">
        <v>65</v>
      </c>
      <c r="D7" s="1" t="s">
        <v>2</v>
      </c>
      <c r="E7" s="1" t="s">
        <v>110</v>
      </c>
      <c r="F7" s="1" t="s">
        <v>210</v>
      </c>
      <c r="G7" s="1" t="s">
        <v>440</v>
      </c>
      <c r="H7" s="1" t="s">
        <v>326</v>
      </c>
      <c r="I7" s="1" t="s">
        <v>293</v>
      </c>
      <c r="J7" s="1" t="s">
        <v>397</v>
      </c>
      <c r="K7" s="1" t="s">
        <v>166</v>
      </c>
      <c r="L7" s="1" t="s">
        <v>354</v>
      </c>
      <c r="M7" s="1" t="s">
        <v>451</v>
      </c>
      <c r="N7" s="1" t="s">
        <v>500</v>
      </c>
      <c r="O7" s="6" t="s">
        <v>596</v>
      </c>
      <c r="P7" s="1"/>
      <c r="Q7" s="1"/>
      <c r="R7" s="1">
        <v>17</v>
      </c>
      <c r="S7" s="1"/>
    </row>
    <row r="8" spans="1:19" x14ac:dyDescent="0.25">
      <c r="A8" s="1" t="s">
        <v>111</v>
      </c>
      <c r="B8" s="1">
        <v>8</v>
      </c>
      <c r="C8" s="1" t="s">
        <v>65</v>
      </c>
      <c r="D8" s="1" t="s">
        <v>3</v>
      </c>
      <c r="E8" s="1" t="s">
        <v>112</v>
      </c>
      <c r="F8" s="1" t="s">
        <v>211</v>
      </c>
      <c r="G8" s="1" t="s">
        <v>251</v>
      </c>
      <c r="H8" s="1" t="s">
        <v>141</v>
      </c>
      <c r="I8" s="1" t="s">
        <v>294</v>
      </c>
      <c r="J8" s="1" t="s">
        <v>398</v>
      </c>
      <c r="K8" s="1" t="s">
        <v>167</v>
      </c>
      <c r="L8" s="1" t="s">
        <v>355</v>
      </c>
      <c r="M8" s="1" t="s">
        <v>452</v>
      </c>
      <c r="N8" s="1" t="s">
        <v>501</v>
      </c>
      <c r="O8" s="6" t="s">
        <v>597</v>
      </c>
      <c r="P8" s="1"/>
      <c r="Q8" s="1"/>
      <c r="R8" s="1">
        <v>17</v>
      </c>
      <c r="S8" s="1"/>
    </row>
    <row r="9" spans="1:19" x14ac:dyDescent="0.25">
      <c r="A9" s="1" t="s">
        <v>113</v>
      </c>
      <c r="B9" s="1">
        <v>9</v>
      </c>
      <c r="C9" s="1" t="s">
        <v>65</v>
      </c>
      <c r="D9" s="1" t="s">
        <v>4</v>
      </c>
      <c r="E9" s="1" t="s">
        <v>114</v>
      </c>
      <c r="F9" s="1" t="s">
        <v>212</v>
      </c>
      <c r="G9" s="1" t="s">
        <v>252</v>
      </c>
      <c r="H9" s="1" t="s">
        <v>142</v>
      </c>
      <c r="I9" s="1" t="s">
        <v>295</v>
      </c>
      <c r="J9" s="1" t="s">
        <v>399</v>
      </c>
      <c r="K9" s="1" t="s">
        <v>168</v>
      </c>
      <c r="L9" s="1" t="s">
        <v>356</v>
      </c>
      <c r="M9" s="1" t="s">
        <v>276</v>
      </c>
      <c r="N9" s="1" t="s">
        <v>502</v>
      </c>
      <c r="O9" s="7" t="s">
        <v>598</v>
      </c>
      <c r="P9" s="1"/>
      <c r="Q9" s="1"/>
      <c r="R9" s="1">
        <v>17</v>
      </c>
      <c r="S9" s="1"/>
    </row>
    <row r="10" spans="1:19" x14ac:dyDescent="0.25">
      <c r="A10" s="1" t="s">
        <v>115</v>
      </c>
      <c r="B10" s="1">
        <v>10</v>
      </c>
      <c r="C10" s="1" t="s">
        <v>65</v>
      </c>
      <c r="D10" s="1" t="s">
        <v>27</v>
      </c>
      <c r="E10" s="1" t="s">
        <v>116</v>
      </c>
      <c r="F10" s="1" t="s">
        <v>213</v>
      </c>
      <c r="G10" s="1" t="s">
        <v>253</v>
      </c>
      <c r="H10" s="1" t="s">
        <v>143</v>
      </c>
      <c r="I10" s="1" t="s">
        <v>296</v>
      </c>
      <c r="J10" s="1" t="s">
        <v>400</v>
      </c>
      <c r="K10" s="1" t="s">
        <v>169</v>
      </c>
      <c r="L10" s="1" t="s">
        <v>357</v>
      </c>
      <c r="M10" s="1" t="s">
        <v>453</v>
      </c>
      <c r="N10" s="1" t="s">
        <v>503</v>
      </c>
      <c r="O10" s="6" t="s">
        <v>599</v>
      </c>
      <c r="P10" s="1"/>
      <c r="Q10" s="1"/>
      <c r="R10" s="1">
        <v>17</v>
      </c>
      <c r="S10" s="1"/>
    </row>
    <row r="11" spans="1:19" x14ac:dyDescent="0.25">
      <c r="A11" s="1" t="s">
        <v>117</v>
      </c>
      <c r="B11" s="1">
        <v>11</v>
      </c>
      <c r="C11" s="1" t="s">
        <v>65</v>
      </c>
      <c r="D11" s="1" t="s">
        <v>121</v>
      </c>
      <c r="E11" s="1" t="s">
        <v>49</v>
      </c>
      <c r="F11" s="1" t="s">
        <v>207</v>
      </c>
      <c r="G11" s="1" t="s">
        <v>248</v>
      </c>
      <c r="H11" s="1" t="s">
        <v>327</v>
      </c>
      <c r="I11" s="1" t="s">
        <v>290</v>
      </c>
      <c r="J11" s="1" t="s">
        <v>394</v>
      </c>
      <c r="K11" s="1" t="s">
        <v>163</v>
      </c>
      <c r="L11" s="1" t="s">
        <v>351</v>
      </c>
      <c r="M11" s="1" t="s">
        <v>450</v>
      </c>
      <c r="N11" s="1" t="s">
        <v>497</v>
      </c>
      <c r="O11" s="8" t="s">
        <v>593</v>
      </c>
      <c r="P11" s="1"/>
      <c r="Q11" s="1"/>
      <c r="R11" s="1">
        <v>17</v>
      </c>
      <c r="S11" s="1"/>
    </row>
    <row r="12" spans="1:19" x14ac:dyDescent="0.25">
      <c r="A12" s="1" t="s">
        <v>125</v>
      </c>
      <c r="B12" s="1">
        <v>12</v>
      </c>
      <c r="C12" s="1" t="s">
        <v>65</v>
      </c>
      <c r="D12" s="1" t="s">
        <v>126</v>
      </c>
      <c r="E12" s="1" t="s">
        <v>127</v>
      </c>
      <c r="F12" s="1" t="s">
        <v>214</v>
      </c>
      <c r="G12" s="1" t="s">
        <v>254</v>
      </c>
      <c r="H12" s="1" t="s">
        <v>144</v>
      </c>
      <c r="I12" s="1" t="s">
        <v>297</v>
      </c>
      <c r="J12" s="1" t="s">
        <v>401</v>
      </c>
      <c r="K12" s="1" t="s">
        <v>170</v>
      </c>
      <c r="L12" s="1" t="s">
        <v>358</v>
      </c>
      <c r="M12" s="1" t="s">
        <v>454</v>
      </c>
      <c r="N12" s="1" t="s">
        <v>504</v>
      </c>
      <c r="O12" s="6" t="s">
        <v>600</v>
      </c>
      <c r="P12" s="1"/>
      <c r="Q12" s="1"/>
      <c r="R12" s="1">
        <v>17</v>
      </c>
      <c r="S12" s="1"/>
    </row>
    <row r="13" spans="1:19" x14ac:dyDescent="0.25">
      <c r="A13" s="1" t="s">
        <v>118</v>
      </c>
      <c r="B13" s="1">
        <v>13</v>
      </c>
      <c r="C13" s="1" t="s">
        <v>65</v>
      </c>
      <c r="D13" s="1" t="s">
        <v>21</v>
      </c>
      <c r="E13" s="1" t="s">
        <v>122</v>
      </c>
      <c r="F13" s="1" t="s">
        <v>208</v>
      </c>
      <c r="G13" s="1" t="s">
        <v>249</v>
      </c>
      <c r="H13" s="1" t="s">
        <v>145</v>
      </c>
      <c r="I13" s="1" t="s">
        <v>291</v>
      </c>
      <c r="J13" s="1" t="s">
        <v>395</v>
      </c>
      <c r="K13" s="1" t="s">
        <v>164</v>
      </c>
      <c r="L13" s="1" t="s">
        <v>352</v>
      </c>
      <c r="M13" s="1" t="s">
        <v>275</v>
      </c>
      <c r="N13" s="1" t="s">
        <v>505</v>
      </c>
      <c r="O13" s="6" t="s">
        <v>594</v>
      </c>
      <c r="P13" s="1"/>
      <c r="Q13" s="1"/>
      <c r="R13" s="1">
        <v>17</v>
      </c>
      <c r="S13" s="1"/>
    </row>
    <row r="14" spans="1:19" x14ac:dyDescent="0.25">
      <c r="A14" s="1" t="s">
        <v>119</v>
      </c>
      <c r="B14" s="1">
        <v>14</v>
      </c>
      <c r="C14" s="1" t="s">
        <v>65</v>
      </c>
      <c r="D14" s="1" t="s">
        <v>24</v>
      </c>
      <c r="E14" s="1" t="s">
        <v>123</v>
      </c>
      <c r="F14" s="1" t="s">
        <v>215</v>
      </c>
      <c r="G14" s="1" t="s">
        <v>255</v>
      </c>
      <c r="H14" s="1" t="s">
        <v>146</v>
      </c>
      <c r="I14" s="1" t="s">
        <v>298</v>
      </c>
      <c r="J14" s="1" t="s">
        <v>402</v>
      </c>
      <c r="K14" s="1" t="s">
        <v>171</v>
      </c>
      <c r="L14" s="1" t="s">
        <v>359</v>
      </c>
      <c r="M14" s="1" t="s">
        <v>455</v>
      </c>
      <c r="N14" s="1" t="s">
        <v>506</v>
      </c>
      <c r="O14" s="6" t="s">
        <v>601</v>
      </c>
      <c r="P14" s="1"/>
      <c r="Q14" s="1"/>
      <c r="R14" s="1">
        <v>17</v>
      </c>
      <c r="S14" s="1"/>
    </row>
    <row r="15" spans="1:19" x14ac:dyDescent="0.25">
      <c r="A15" s="1" t="s">
        <v>349</v>
      </c>
      <c r="B15" s="1">
        <v>15</v>
      </c>
      <c r="C15" s="1" t="s">
        <v>65</v>
      </c>
      <c r="D15" s="1" t="s">
        <v>484</v>
      </c>
      <c r="E15" s="1" t="s">
        <v>540</v>
      </c>
      <c r="F15" s="1" t="s">
        <v>484</v>
      </c>
      <c r="G15" s="1" t="s">
        <v>484</v>
      </c>
      <c r="H15" s="2" t="s">
        <v>485</v>
      </c>
      <c r="I15" s="1" t="s">
        <v>484</v>
      </c>
      <c r="J15" s="1" t="s">
        <v>484</v>
      </c>
      <c r="K15" s="1" t="s">
        <v>484</v>
      </c>
      <c r="L15" s="1" t="s">
        <v>487</v>
      </c>
      <c r="M15" s="1" t="s">
        <v>486</v>
      </c>
      <c r="N15" s="1" t="s">
        <v>484</v>
      </c>
      <c r="O15" s="8" t="s">
        <v>484</v>
      </c>
      <c r="P15" s="1"/>
      <c r="Q15" s="1"/>
      <c r="R15" s="1">
        <v>17</v>
      </c>
      <c r="S15" s="1"/>
    </row>
    <row r="16" spans="1:19" x14ac:dyDescent="0.25">
      <c r="A16" s="1" t="s">
        <v>120</v>
      </c>
      <c r="B16" s="1">
        <v>16</v>
      </c>
      <c r="C16" s="1" t="s">
        <v>65</v>
      </c>
      <c r="D16" s="1" t="s">
        <v>25</v>
      </c>
      <c r="E16" s="1" t="s">
        <v>124</v>
      </c>
      <c r="F16" s="1" t="s">
        <v>216</v>
      </c>
      <c r="G16" s="1" t="s">
        <v>256</v>
      </c>
      <c r="H16" s="1" t="s">
        <v>328</v>
      </c>
      <c r="I16" s="1" t="s">
        <v>299</v>
      </c>
      <c r="J16" s="1" t="s">
        <v>409</v>
      </c>
      <c r="K16" s="1" t="s">
        <v>172</v>
      </c>
      <c r="L16" s="1" t="s">
        <v>360</v>
      </c>
      <c r="M16" s="1" t="s">
        <v>457</v>
      </c>
      <c r="N16" s="1" t="s">
        <v>508</v>
      </c>
      <c r="O16" s="6" t="s">
        <v>602</v>
      </c>
      <c r="P16" s="1"/>
      <c r="Q16" s="1"/>
      <c r="R16" s="1">
        <v>17</v>
      </c>
      <c r="S16" s="1"/>
    </row>
    <row r="17" spans="1:19" x14ac:dyDescent="0.25">
      <c r="A17" s="1" t="s">
        <v>128</v>
      </c>
      <c r="B17" s="1">
        <v>17</v>
      </c>
      <c r="C17" s="1" t="s">
        <v>65</v>
      </c>
      <c r="D17" s="1" t="s">
        <v>403</v>
      </c>
      <c r="E17" s="1" t="s">
        <v>439</v>
      </c>
      <c r="F17" s="1" t="s">
        <v>543</v>
      </c>
      <c r="G17" s="1" t="s">
        <v>404</v>
      </c>
      <c r="H17" s="1" t="s">
        <v>405</v>
      </c>
      <c r="I17" s="1" t="s">
        <v>406</v>
      </c>
      <c r="J17" s="1" t="s">
        <v>407</v>
      </c>
      <c r="K17" s="1" t="s">
        <v>544</v>
      </c>
      <c r="L17" s="1" t="s">
        <v>408</v>
      </c>
      <c r="M17" s="1" t="s">
        <v>456</v>
      </c>
      <c r="N17" s="1" t="s">
        <v>507</v>
      </c>
      <c r="O17" s="8" t="s">
        <v>603</v>
      </c>
      <c r="P17" s="1"/>
      <c r="Q17" s="1"/>
      <c r="R17" s="1">
        <v>17</v>
      </c>
      <c r="S17" s="1"/>
    </row>
    <row r="18" spans="1:19" x14ac:dyDescent="0.25">
      <c r="A18" s="1" t="s">
        <v>130</v>
      </c>
      <c r="B18" s="1">
        <v>18</v>
      </c>
      <c r="C18" s="1" t="s">
        <v>65</v>
      </c>
      <c r="D18" s="1" t="s">
        <v>488</v>
      </c>
      <c r="E18" s="1" t="s">
        <v>489</v>
      </c>
      <c r="F18" s="1" t="s">
        <v>490</v>
      </c>
      <c r="G18" s="1" t="s">
        <v>491</v>
      </c>
      <c r="H18" s="1" t="s">
        <v>492</v>
      </c>
      <c r="I18" s="1" t="s">
        <v>493</v>
      </c>
      <c r="J18" s="1" t="s">
        <v>494</v>
      </c>
      <c r="K18" s="1" t="s">
        <v>496</v>
      </c>
      <c r="L18" s="1" t="s">
        <v>541</v>
      </c>
      <c r="M18" s="1" t="s">
        <v>495</v>
      </c>
      <c r="N18" s="1" t="s">
        <v>509</v>
      </c>
      <c r="O18" s="7" t="s">
        <v>604</v>
      </c>
      <c r="P18" s="1"/>
      <c r="Q18" s="1"/>
      <c r="R18" s="1">
        <v>17</v>
      </c>
      <c r="S18" s="1"/>
    </row>
    <row r="19" spans="1:19" ht="13.25" x14ac:dyDescent="0.25">
      <c r="A19" s="1" t="s">
        <v>148</v>
      </c>
      <c r="B19" s="1">
        <v>19</v>
      </c>
      <c r="C19" s="1" t="s">
        <v>65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8"/>
      <c r="P19" s="1"/>
      <c r="Q19" s="1"/>
      <c r="R19" s="1">
        <v>17</v>
      </c>
      <c r="S19" s="1"/>
    </row>
    <row r="20" spans="1:19" x14ac:dyDescent="0.25">
      <c r="A20" s="1" t="s">
        <v>201</v>
      </c>
      <c r="B20" s="1">
        <v>20</v>
      </c>
      <c r="C20" s="1" t="s">
        <v>65</v>
      </c>
      <c r="D20" s="1" t="s">
        <v>202</v>
      </c>
      <c r="E20" s="1" t="s">
        <v>205</v>
      </c>
      <c r="F20" s="1" t="s">
        <v>218</v>
      </c>
      <c r="G20" s="1" t="s">
        <v>257</v>
      </c>
      <c r="H20" s="1" t="s">
        <v>203</v>
      </c>
      <c r="I20" s="1" t="s">
        <v>301</v>
      </c>
      <c r="J20" s="1" t="s">
        <v>411</v>
      </c>
      <c r="K20" s="1" t="s">
        <v>204</v>
      </c>
      <c r="L20" s="1" t="s">
        <v>362</v>
      </c>
      <c r="M20" s="1" t="s">
        <v>278</v>
      </c>
      <c r="N20" s="1" t="s">
        <v>510</v>
      </c>
      <c r="O20" s="6" t="s">
        <v>605</v>
      </c>
      <c r="P20" s="1"/>
      <c r="Q20" s="1"/>
      <c r="R20" s="1">
        <v>17</v>
      </c>
      <c r="S20" s="1"/>
    </row>
    <row r="21" spans="1:19" x14ac:dyDescent="0.25">
      <c r="A21" s="1" t="s">
        <v>93</v>
      </c>
      <c r="B21" s="1">
        <v>21</v>
      </c>
      <c r="C21" s="1" t="s">
        <v>65</v>
      </c>
      <c r="D21" s="1" t="s">
        <v>94</v>
      </c>
      <c r="E21" s="1" t="s">
        <v>96</v>
      </c>
      <c r="F21" s="1" t="s">
        <v>219</v>
      </c>
      <c r="G21" s="1" t="s">
        <v>258</v>
      </c>
      <c r="H21" s="1" t="s">
        <v>149</v>
      </c>
      <c r="I21" s="1" t="s">
        <v>302</v>
      </c>
      <c r="J21" s="1" t="s">
        <v>412</v>
      </c>
      <c r="K21" s="1" t="s">
        <v>173</v>
      </c>
      <c r="L21" s="1" t="s">
        <v>363</v>
      </c>
      <c r="M21" s="1" t="s">
        <v>279</v>
      </c>
      <c r="N21" s="1" t="s">
        <v>511</v>
      </c>
      <c r="O21" s="6" t="s">
        <v>606</v>
      </c>
      <c r="P21" s="1"/>
      <c r="Q21" s="1"/>
      <c r="R21" s="1">
        <v>17</v>
      </c>
      <c r="S21" s="1"/>
    </row>
    <row r="22" spans="1:19" x14ac:dyDescent="0.25">
      <c r="A22" s="1" t="s">
        <v>69</v>
      </c>
      <c r="B22" s="1">
        <v>22</v>
      </c>
      <c r="C22" s="1" t="s">
        <v>65</v>
      </c>
      <c r="D22" s="1" t="s">
        <v>6</v>
      </c>
      <c r="E22" s="1" t="s">
        <v>32</v>
      </c>
      <c r="F22" s="1" t="s">
        <v>220</v>
      </c>
      <c r="G22" s="1" t="s">
        <v>259</v>
      </c>
      <c r="H22" s="1" t="s">
        <v>329</v>
      </c>
      <c r="I22" s="1" t="s">
        <v>303</v>
      </c>
      <c r="J22" s="1" t="s">
        <v>413</v>
      </c>
      <c r="K22" s="1" t="s">
        <v>174</v>
      </c>
      <c r="L22" s="1" t="s">
        <v>364</v>
      </c>
      <c r="M22" s="1" t="s">
        <v>280</v>
      </c>
      <c r="N22" s="1" t="s">
        <v>512</v>
      </c>
      <c r="O22" s="9" t="s">
        <v>607</v>
      </c>
      <c r="P22" s="1"/>
      <c r="Q22" s="1"/>
      <c r="R22" s="1">
        <v>17</v>
      </c>
      <c r="S22" s="1"/>
    </row>
    <row r="23" spans="1:19" x14ac:dyDescent="0.25">
      <c r="A23" s="1" t="s">
        <v>70</v>
      </c>
      <c r="B23" s="1">
        <v>23</v>
      </c>
      <c r="C23" s="1" t="s">
        <v>65</v>
      </c>
      <c r="D23" s="1" t="s">
        <v>28</v>
      </c>
      <c r="E23" s="1" t="s">
        <v>41</v>
      </c>
      <c r="F23" s="1" t="s">
        <v>221</v>
      </c>
      <c r="G23" s="1" t="s">
        <v>260</v>
      </c>
      <c r="H23" s="1" t="s">
        <v>150</v>
      </c>
      <c r="I23" s="1" t="s">
        <v>391</v>
      </c>
      <c r="J23" s="1" t="s">
        <v>414</v>
      </c>
      <c r="K23" s="1" t="s">
        <v>175</v>
      </c>
      <c r="L23" s="1" t="s">
        <v>365</v>
      </c>
      <c r="M23" s="1" t="s">
        <v>458</v>
      </c>
      <c r="N23" s="1" t="s">
        <v>513</v>
      </c>
      <c r="O23" s="10" t="s">
        <v>608</v>
      </c>
      <c r="P23" s="1"/>
      <c r="Q23" s="1"/>
      <c r="R23" s="1">
        <v>17</v>
      </c>
      <c r="S23" s="1"/>
    </row>
    <row r="24" spans="1:19" x14ac:dyDescent="0.25">
      <c r="A24" s="1" t="s">
        <v>71</v>
      </c>
      <c r="B24" s="1">
        <v>24</v>
      </c>
      <c r="C24" s="1" t="s">
        <v>65</v>
      </c>
      <c r="D24" s="1" t="s">
        <v>222</v>
      </c>
      <c r="E24" s="1" t="s">
        <v>42</v>
      </c>
      <c r="F24" s="1" t="s">
        <v>223</v>
      </c>
      <c r="G24" s="1" t="s">
        <v>261</v>
      </c>
      <c r="H24" s="1" t="s">
        <v>330</v>
      </c>
      <c r="I24" s="1" t="s">
        <v>304</v>
      </c>
      <c r="J24" s="1" t="s">
        <v>415</v>
      </c>
      <c r="K24" s="1" t="s">
        <v>176</v>
      </c>
      <c r="L24" s="1" t="s">
        <v>366</v>
      </c>
      <c r="M24" s="1" t="s">
        <v>281</v>
      </c>
      <c r="N24" s="1" t="s">
        <v>514</v>
      </c>
      <c r="O24" s="10" t="s">
        <v>609</v>
      </c>
      <c r="P24" s="1"/>
      <c r="Q24" s="1"/>
      <c r="R24" s="1">
        <v>17</v>
      </c>
      <c r="S24" s="1"/>
    </row>
    <row r="25" spans="1:19" x14ac:dyDescent="0.25">
      <c r="A25" s="1" t="s">
        <v>95</v>
      </c>
      <c r="B25" s="1">
        <v>25</v>
      </c>
      <c r="C25" s="1"/>
      <c r="D25" s="1" t="s">
        <v>97</v>
      </c>
      <c r="E25" s="1" t="s">
        <v>585</v>
      </c>
      <c r="F25" s="1" t="s">
        <v>224</v>
      </c>
      <c r="G25" s="1" t="s">
        <v>441</v>
      </c>
      <c r="H25" s="1" t="s">
        <v>331</v>
      </c>
      <c r="I25" s="1" t="s">
        <v>305</v>
      </c>
      <c r="J25" s="1" t="s">
        <v>416</v>
      </c>
      <c r="K25" s="1" t="s">
        <v>177</v>
      </c>
      <c r="L25" s="1" t="s">
        <v>367</v>
      </c>
      <c r="M25" s="1" t="s">
        <v>282</v>
      </c>
      <c r="N25" s="1" t="s">
        <v>515</v>
      </c>
      <c r="O25" s="11" t="s">
        <v>610</v>
      </c>
      <c r="P25" s="1"/>
      <c r="Q25" s="1"/>
      <c r="R25" s="1">
        <v>17</v>
      </c>
      <c r="S25" s="1"/>
    </row>
    <row r="26" spans="1:19" x14ac:dyDescent="0.25">
      <c r="A26" s="1" t="s">
        <v>72</v>
      </c>
      <c r="B26" s="1">
        <v>26</v>
      </c>
      <c r="C26" s="1" t="s">
        <v>65</v>
      </c>
      <c r="D26" s="1" t="s">
        <v>7</v>
      </c>
      <c r="E26" s="1" t="s">
        <v>31</v>
      </c>
      <c r="F26" s="1" t="s">
        <v>225</v>
      </c>
      <c r="G26" s="1" t="s">
        <v>442</v>
      </c>
      <c r="H26" s="1" t="s">
        <v>332</v>
      </c>
      <c r="I26" s="1" t="s">
        <v>306</v>
      </c>
      <c r="J26" s="1" t="s">
        <v>417</v>
      </c>
      <c r="K26" s="1" t="s">
        <v>178</v>
      </c>
      <c r="L26" s="1" t="s">
        <v>368</v>
      </c>
      <c r="M26" s="1" t="s">
        <v>283</v>
      </c>
      <c r="N26" s="1" t="s">
        <v>516</v>
      </c>
      <c r="O26" s="10" t="s">
        <v>611</v>
      </c>
      <c r="P26" s="1"/>
      <c r="Q26" s="1"/>
      <c r="R26" s="1">
        <v>17</v>
      </c>
      <c r="S26" s="1"/>
    </row>
    <row r="27" spans="1:19" x14ac:dyDescent="0.25">
      <c r="A27" s="1" t="s">
        <v>73</v>
      </c>
      <c r="B27" s="1">
        <v>27</v>
      </c>
      <c r="C27" s="1" t="s">
        <v>65</v>
      </c>
      <c r="D27" s="1" t="s">
        <v>15</v>
      </c>
      <c r="E27" s="1" t="s">
        <v>40</v>
      </c>
      <c r="F27" s="1" t="s">
        <v>226</v>
      </c>
      <c r="G27" s="1" t="s">
        <v>262</v>
      </c>
      <c r="H27" s="1" t="s">
        <v>333</v>
      </c>
      <c r="I27" s="1" t="s">
        <v>307</v>
      </c>
      <c r="J27" s="1" t="s">
        <v>418</v>
      </c>
      <c r="K27" s="1" t="s">
        <v>179</v>
      </c>
      <c r="L27" s="1" t="s">
        <v>369</v>
      </c>
      <c r="M27" s="1" t="s">
        <v>459</v>
      </c>
      <c r="N27" s="1" t="s">
        <v>517</v>
      </c>
      <c r="O27" s="10" t="s">
        <v>612</v>
      </c>
      <c r="P27" s="1"/>
      <c r="Q27" s="1"/>
      <c r="R27" s="1">
        <v>17</v>
      </c>
      <c r="S27" s="1"/>
    </row>
    <row r="28" spans="1:19" x14ac:dyDescent="0.25">
      <c r="A28" s="1" t="s">
        <v>131</v>
      </c>
      <c r="B28" s="1">
        <v>28</v>
      </c>
      <c r="C28" s="1" t="s">
        <v>65</v>
      </c>
      <c r="D28" s="1" t="s">
        <v>23</v>
      </c>
      <c r="E28" s="1" t="s">
        <v>132</v>
      </c>
      <c r="F28" s="1" t="s">
        <v>227</v>
      </c>
      <c r="G28" s="1" t="s">
        <v>132</v>
      </c>
      <c r="H28" s="1" t="s">
        <v>151</v>
      </c>
      <c r="I28" s="1" t="s">
        <v>308</v>
      </c>
      <c r="J28" s="1" t="s">
        <v>419</v>
      </c>
      <c r="K28" s="1" t="s">
        <v>180</v>
      </c>
      <c r="L28" s="1" t="s">
        <v>370</v>
      </c>
      <c r="M28" s="1" t="s">
        <v>151</v>
      </c>
      <c r="N28" s="1" t="s">
        <v>518</v>
      </c>
      <c r="O28" s="6" t="s">
        <v>227</v>
      </c>
      <c r="P28" s="1"/>
      <c r="Q28" s="1"/>
      <c r="R28" s="1">
        <v>17</v>
      </c>
      <c r="S28" s="1"/>
    </row>
    <row r="29" spans="1:19" x14ac:dyDescent="0.25">
      <c r="A29" s="1" t="s">
        <v>133</v>
      </c>
      <c r="B29" s="1">
        <v>29</v>
      </c>
      <c r="C29" s="1" t="s">
        <v>65</v>
      </c>
      <c r="D29" s="1" t="s">
        <v>0</v>
      </c>
      <c r="E29" s="1" t="s">
        <v>134</v>
      </c>
      <c r="F29" s="1" t="s">
        <v>228</v>
      </c>
      <c r="G29" s="1" t="s">
        <v>263</v>
      </c>
      <c r="H29" s="1" t="s">
        <v>152</v>
      </c>
      <c r="I29" s="1" t="s">
        <v>309</v>
      </c>
      <c r="J29" s="1" t="s">
        <v>420</v>
      </c>
      <c r="K29" s="1" t="s">
        <v>181</v>
      </c>
      <c r="L29" s="1" t="s">
        <v>371</v>
      </c>
      <c r="M29" s="1" t="s">
        <v>284</v>
      </c>
      <c r="N29" s="1" t="s">
        <v>519</v>
      </c>
      <c r="O29" s="6" t="s">
        <v>613</v>
      </c>
      <c r="P29" s="1"/>
      <c r="Q29" s="1"/>
      <c r="R29" s="1">
        <v>17</v>
      </c>
      <c r="S29" s="1"/>
    </row>
    <row r="30" spans="1:19" x14ac:dyDescent="0.25">
      <c r="A30" s="1" t="s">
        <v>135</v>
      </c>
      <c r="B30" s="1">
        <v>30</v>
      </c>
      <c r="C30" s="1" t="s">
        <v>65</v>
      </c>
      <c r="D30" s="1" t="s">
        <v>22</v>
      </c>
      <c r="E30" s="1" t="s">
        <v>136</v>
      </c>
      <c r="F30" s="1" t="s">
        <v>229</v>
      </c>
      <c r="G30" s="1" t="s">
        <v>153</v>
      </c>
      <c r="H30" s="1" t="s">
        <v>153</v>
      </c>
      <c r="I30" s="1" t="s">
        <v>310</v>
      </c>
      <c r="J30" s="1" t="s">
        <v>421</v>
      </c>
      <c r="K30" s="1" t="s">
        <v>182</v>
      </c>
      <c r="L30" s="1" t="s">
        <v>372</v>
      </c>
      <c r="M30" s="1" t="s">
        <v>182</v>
      </c>
      <c r="N30" s="1" t="s">
        <v>520</v>
      </c>
      <c r="O30" s="6" t="s">
        <v>153</v>
      </c>
      <c r="P30" s="1"/>
      <c r="Q30" s="1"/>
      <c r="R30" s="1">
        <v>17</v>
      </c>
      <c r="S30" s="1"/>
    </row>
    <row r="31" spans="1:19" x14ac:dyDescent="0.25">
      <c r="A31" s="1" t="s">
        <v>137</v>
      </c>
      <c r="B31" s="1">
        <v>31</v>
      </c>
      <c r="C31" s="1" t="s">
        <v>65</v>
      </c>
      <c r="D31" s="1" t="s">
        <v>26</v>
      </c>
      <c r="E31" s="1" t="s">
        <v>138</v>
      </c>
      <c r="F31" s="1" t="s">
        <v>230</v>
      </c>
      <c r="G31" s="1" t="s">
        <v>264</v>
      </c>
      <c r="H31" s="1" t="s">
        <v>154</v>
      </c>
      <c r="I31" s="1" t="s">
        <v>311</v>
      </c>
      <c r="J31" s="1" t="s">
        <v>422</v>
      </c>
      <c r="K31" s="1" t="s">
        <v>183</v>
      </c>
      <c r="L31" s="1" t="s">
        <v>373</v>
      </c>
      <c r="M31" s="1" t="s">
        <v>285</v>
      </c>
      <c r="N31" s="1" t="s">
        <v>521</v>
      </c>
      <c r="O31" s="10" t="s">
        <v>614</v>
      </c>
      <c r="P31" s="1"/>
      <c r="Q31" s="1"/>
      <c r="R31" s="1">
        <v>17</v>
      </c>
      <c r="S31" s="1"/>
    </row>
    <row r="32" spans="1:19" x14ac:dyDescent="0.25">
      <c r="A32" s="1" t="s">
        <v>139</v>
      </c>
      <c r="B32" s="1">
        <v>32</v>
      </c>
      <c r="C32" s="1" t="s">
        <v>65</v>
      </c>
      <c r="D32" s="1" t="s">
        <v>5</v>
      </c>
      <c r="E32" s="1" t="s">
        <v>129</v>
      </c>
      <c r="F32" s="1" t="s">
        <v>217</v>
      </c>
      <c r="G32" s="1" t="s">
        <v>5</v>
      </c>
      <c r="H32" s="1" t="s">
        <v>147</v>
      </c>
      <c r="I32" s="1" t="s">
        <v>300</v>
      </c>
      <c r="J32" s="1" t="s">
        <v>410</v>
      </c>
      <c r="K32" s="1" t="s">
        <v>147</v>
      </c>
      <c r="L32" s="1" t="s">
        <v>361</v>
      </c>
      <c r="M32" s="1" t="s">
        <v>277</v>
      </c>
      <c r="N32" s="1" t="s">
        <v>5</v>
      </c>
      <c r="O32" s="8" t="s">
        <v>5</v>
      </c>
      <c r="P32" s="1"/>
      <c r="Q32" s="1"/>
      <c r="R32" s="1">
        <v>17</v>
      </c>
      <c r="S32" s="1"/>
    </row>
    <row r="33" spans="1:19" x14ac:dyDescent="0.25">
      <c r="A33" s="1" t="s">
        <v>74</v>
      </c>
      <c r="B33" s="1">
        <v>33</v>
      </c>
      <c r="C33" s="1" t="s">
        <v>65</v>
      </c>
      <c r="D33" s="1" t="s">
        <v>16</v>
      </c>
      <c r="E33" s="1" t="s">
        <v>43</v>
      </c>
      <c r="F33" s="1" t="s">
        <v>231</v>
      </c>
      <c r="G33" s="1" t="s">
        <v>265</v>
      </c>
      <c r="H33" s="1" t="s">
        <v>334</v>
      </c>
      <c r="I33" s="1" t="s">
        <v>312</v>
      </c>
      <c r="J33" s="1" t="s">
        <v>423</v>
      </c>
      <c r="K33" s="1" t="s">
        <v>184</v>
      </c>
      <c r="L33" s="1" t="s">
        <v>374</v>
      </c>
      <c r="M33" s="1" t="s">
        <v>460</v>
      </c>
      <c r="N33" s="1" t="s">
        <v>522</v>
      </c>
      <c r="O33" s="10" t="s">
        <v>615</v>
      </c>
      <c r="P33" s="1"/>
      <c r="Q33" s="1"/>
      <c r="R33" s="1">
        <v>17</v>
      </c>
      <c r="S33" s="1"/>
    </row>
    <row r="34" spans="1:19" x14ac:dyDescent="0.25">
      <c r="A34" s="1" t="s">
        <v>98</v>
      </c>
      <c r="B34" s="1">
        <v>34</v>
      </c>
      <c r="C34" s="1" t="s">
        <v>65</v>
      </c>
      <c r="D34" s="1" t="s">
        <v>546</v>
      </c>
      <c r="E34" s="1" t="s">
        <v>586</v>
      </c>
      <c r="F34" s="1" t="s">
        <v>550</v>
      </c>
      <c r="G34" s="1" t="s">
        <v>551</v>
      </c>
      <c r="H34" s="1" t="s">
        <v>552</v>
      </c>
      <c r="I34" s="1" t="s">
        <v>553</v>
      </c>
      <c r="J34" s="1" t="s">
        <v>554</v>
      </c>
      <c r="K34" s="1" t="s">
        <v>555</v>
      </c>
      <c r="L34" s="1" t="s">
        <v>556</v>
      </c>
      <c r="M34" s="1" t="s">
        <v>557</v>
      </c>
      <c r="N34" s="1" t="s">
        <v>558</v>
      </c>
      <c r="O34" s="10" t="s">
        <v>616</v>
      </c>
      <c r="P34" s="1"/>
      <c r="Q34" s="1"/>
      <c r="R34" s="1">
        <v>17</v>
      </c>
      <c r="S34" s="1"/>
    </row>
    <row r="35" spans="1:19" x14ac:dyDescent="0.25">
      <c r="A35" s="1" t="s">
        <v>75</v>
      </c>
      <c r="B35" s="1">
        <v>35</v>
      </c>
      <c r="C35" s="1" t="s">
        <v>65</v>
      </c>
      <c r="D35" s="1" t="s">
        <v>8</v>
      </c>
      <c r="E35" s="1" t="s">
        <v>30</v>
      </c>
      <c r="F35" s="1" t="s">
        <v>232</v>
      </c>
      <c r="G35" s="1" t="s">
        <v>266</v>
      </c>
      <c r="H35" s="1" t="s">
        <v>155</v>
      </c>
      <c r="I35" s="1" t="s">
        <v>313</v>
      </c>
      <c r="J35" s="1" t="s">
        <v>424</v>
      </c>
      <c r="K35" s="1" t="s">
        <v>185</v>
      </c>
      <c r="L35" s="1" t="s">
        <v>375</v>
      </c>
      <c r="M35" s="1" t="s">
        <v>461</v>
      </c>
      <c r="N35" s="1" t="s">
        <v>523</v>
      </c>
      <c r="O35" s="10" t="s">
        <v>617</v>
      </c>
      <c r="P35" s="1"/>
      <c r="Q35" s="1"/>
      <c r="R35" s="1">
        <v>17</v>
      </c>
      <c r="S35" s="1"/>
    </row>
    <row r="36" spans="1:19" ht="25" x14ac:dyDescent="0.25">
      <c r="A36" s="1" t="s">
        <v>76</v>
      </c>
      <c r="B36" s="1">
        <v>36</v>
      </c>
      <c r="C36" s="1" t="s">
        <v>65</v>
      </c>
      <c r="D36" s="1" t="s">
        <v>14</v>
      </c>
      <c r="E36" s="1" t="s">
        <v>39</v>
      </c>
      <c r="F36" s="1" t="s">
        <v>233</v>
      </c>
      <c r="G36" s="1" t="s">
        <v>443</v>
      </c>
      <c r="H36" s="1" t="s">
        <v>335</v>
      </c>
      <c r="I36" s="1" t="s">
        <v>314</v>
      </c>
      <c r="J36" s="1" t="s">
        <v>425</v>
      </c>
      <c r="K36" s="1" t="s">
        <v>186</v>
      </c>
      <c r="L36" s="1" t="s">
        <v>376</v>
      </c>
      <c r="M36" s="1" t="s">
        <v>462</v>
      </c>
      <c r="N36" s="1" t="s">
        <v>524</v>
      </c>
      <c r="O36" s="10" t="s">
        <v>618</v>
      </c>
      <c r="P36" s="1"/>
      <c r="Q36" s="1"/>
      <c r="R36" s="1">
        <v>17</v>
      </c>
      <c r="S36" s="1"/>
    </row>
    <row r="37" spans="1:19" x14ac:dyDescent="0.25">
      <c r="A37" s="1" t="s">
        <v>77</v>
      </c>
      <c r="B37" s="1">
        <v>37</v>
      </c>
      <c r="C37" s="1" t="s">
        <v>65</v>
      </c>
      <c r="D37" s="1" t="s">
        <v>17</v>
      </c>
      <c r="E37" s="1" t="s">
        <v>44</v>
      </c>
      <c r="F37" s="1" t="s">
        <v>234</v>
      </c>
      <c r="G37" s="1" t="s">
        <v>444</v>
      </c>
      <c r="H37" s="1" t="s">
        <v>336</v>
      </c>
      <c r="I37" s="1" t="s">
        <v>315</v>
      </c>
      <c r="J37" s="1" t="s">
        <v>426</v>
      </c>
      <c r="K37" s="1" t="s">
        <v>187</v>
      </c>
      <c r="L37" s="1" t="s">
        <v>377</v>
      </c>
      <c r="M37" s="1" t="s">
        <v>463</v>
      </c>
      <c r="N37" s="1" t="s">
        <v>525</v>
      </c>
      <c r="O37" s="10" t="s">
        <v>619</v>
      </c>
      <c r="P37" s="1"/>
      <c r="Q37" s="1"/>
      <c r="R37" s="1">
        <v>17</v>
      </c>
      <c r="S37" s="1"/>
    </row>
    <row r="38" spans="1:19" x14ac:dyDescent="0.25">
      <c r="A38" s="1" t="s">
        <v>99</v>
      </c>
      <c r="B38" s="1">
        <v>38</v>
      </c>
      <c r="C38" s="1" t="s">
        <v>65</v>
      </c>
      <c r="D38" s="1" t="s">
        <v>547</v>
      </c>
      <c r="E38" s="1" t="s">
        <v>587</v>
      </c>
      <c r="F38" s="1" t="s">
        <v>559</v>
      </c>
      <c r="G38" s="1" t="s">
        <v>560</v>
      </c>
      <c r="H38" s="1" t="s">
        <v>561</v>
      </c>
      <c r="I38" s="1" t="s">
        <v>562</v>
      </c>
      <c r="J38" s="1" t="s">
        <v>563</v>
      </c>
      <c r="K38" s="1" t="s">
        <v>555</v>
      </c>
      <c r="L38" s="1" t="s">
        <v>564</v>
      </c>
      <c r="M38" s="1" t="s">
        <v>565</v>
      </c>
      <c r="N38" s="1" t="s">
        <v>566</v>
      </c>
      <c r="O38" s="10" t="s">
        <v>620</v>
      </c>
      <c r="P38" s="1"/>
      <c r="Q38" s="1"/>
      <c r="R38" s="1">
        <v>17</v>
      </c>
      <c r="S38" s="1"/>
    </row>
    <row r="39" spans="1:19" x14ac:dyDescent="0.25">
      <c r="A39" s="1" t="s">
        <v>78</v>
      </c>
      <c r="B39" s="1">
        <v>39</v>
      </c>
      <c r="C39" s="1" t="s">
        <v>65</v>
      </c>
      <c r="D39" s="1" t="s">
        <v>8</v>
      </c>
      <c r="E39" s="1" t="s">
        <v>30</v>
      </c>
      <c r="F39" s="1" t="s">
        <v>232</v>
      </c>
      <c r="G39" s="1" t="s">
        <v>266</v>
      </c>
      <c r="H39" s="1" t="s">
        <v>337</v>
      </c>
      <c r="I39" s="1" t="s">
        <v>313</v>
      </c>
      <c r="J39" s="1" t="s">
        <v>424</v>
      </c>
      <c r="K39" s="1" t="s">
        <v>185</v>
      </c>
      <c r="L39" s="1" t="s">
        <v>375</v>
      </c>
      <c r="M39" s="1" t="s">
        <v>286</v>
      </c>
      <c r="N39" s="1" t="s">
        <v>523</v>
      </c>
      <c r="O39" s="10" t="s">
        <v>617</v>
      </c>
      <c r="P39" s="1"/>
      <c r="Q39" s="1"/>
      <c r="R39" s="1">
        <v>17</v>
      </c>
      <c r="S39" s="1"/>
    </row>
    <row r="40" spans="1:19" ht="25" x14ac:dyDescent="0.25">
      <c r="A40" s="1" t="s">
        <v>79</v>
      </c>
      <c r="B40" s="1">
        <v>40</v>
      </c>
      <c r="C40" s="1" t="s">
        <v>65</v>
      </c>
      <c r="D40" s="1" t="s">
        <v>68</v>
      </c>
      <c r="E40" s="1" t="s">
        <v>39</v>
      </c>
      <c r="F40" s="1" t="s">
        <v>235</v>
      </c>
      <c r="G40" s="1" t="s">
        <v>445</v>
      </c>
      <c r="H40" s="1" t="s">
        <v>338</v>
      </c>
      <c r="I40" s="1" t="s">
        <v>314</v>
      </c>
      <c r="J40" s="1" t="s">
        <v>425</v>
      </c>
      <c r="K40" s="1" t="s">
        <v>186</v>
      </c>
      <c r="L40" s="1" t="s">
        <v>378</v>
      </c>
      <c r="M40" s="1" t="s">
        <v>462</v>
      </c>
      <c r="N40" s="1" t="s">
        <v>524</v>
      </c>
      <c r="O40" s="10" t="s">
        <v>618</v>
      </c>
      <c r="P40" s="1"/>
      <c r="Q40" s="1"/>
      <c r="R40" s="1">
        <v>17</v>
      </c>
      <c r="S40" s="1"/>
    </row>
    <row r="41" spans="1:19" x14ac:dyDescent="0.25">
      <c r="A41" s="1" t="s">
        <v>80</v>
      </c>
      <c r="B41" s="1">
        <v>41</v>
      </c>
      <c r="C41" s="1" t="s">
        <v>65</v>
      </c>
      <c r="D41" s="1" t="s">
        <v>17</v>
      </c>
      <c r="E41" s="1" t="s">
        <v>44</v>
      </c>
      <c r="F41" s="1" t="s">
        <v>234</v>
      </c>
      <c r="G41" s="1" t="s">
        <v>444</v>
      </c>
      <c r="H41" s="1" t="s">
        <v>339</v>
      </c>
      <c r="I41" s="1" t="s">
        <v>315</v>
      </c>
      <c r="J41" s="1" t="s">
        <v>426</v>
      </c>
      <c r="K41" s="1" t="s">
        <v>187</v>
      </c>
      <c r="L41" s="1" t="s">
        <v>377</v>
      </c>
      <c r="M41" s="1" t="s">
        <v>463</v>
      </c>
      <c r="N41" s="1" t="s">
        <v>526</v>
      </c>
      <c r="O41" s="10" t="s">
        <v>619</v>
      </c>
      <c r="P41" s="1"/>
      <c r="Q41" s="1"/>
      <c r="R41" s="1">
        <v>17</v>
      </c>
      <c r="S41" s="1"/>
    </row>
    <row r="42" spans="1:19" x14ac:dyDescent="0.25">
      <c r="A42" s="1" t="s">
        <v>100</v>
      </c>
      <c r="B42" s="1">
        <v>42</v>
      </c>
      <c r="C42" s="1" t="s">
        <v>65</v>
      </c>
      <c r="D42" s="1" t="s">
        <v>548</v>
      </c>
      <c r="E42" s="1" t="s">
        <v>589</v>
      </c>
      <c r="F42" s="1" t="s">
        <v>567</v>
      </c>
      <c r="G42" s="1" t="s">
        <v>568</v>
      </c>
      <c r="H42" s="1" t="s">
        <v>569</v>
      </c>
      <c r="I42" s="1" t="s">
        <v>570</v>
      </c>
      <c r="J42" s="1" t="s">
        <v>571</v>
      </c>
      <c r="K42" s="1" t="s">
        <v>572</v>
      </c>
      <c r="L42" s="1" t="s">
        <v>573</v>
      </c>
      <c r="M42" s="1" t="s">
        <v>574</v>
      </c>
      <c r="N42" s="1" t="s">
        <v>575</v>
      </c>
      <c r="O42" s="10" t="s">
        <v>621</v>
      </c>
      <c r="P42" s="1"/>
      <c r="Q42" s="1"/>
      <c r="R42" s="1">
        <v>17</v>
      </c>
      <c r="S42" s="1"/>
    </row>
    <row r="43" spans="1:19" x14ac:dyDescent="0.25">
      <c r="A43" s="1" t="s">
        <v>81</v>
      </c>
      <c r="B43" s="1">
        <v>43</v>
      </c>
      <c r="C43" s="1" t="s">
        <v>65</v>
      </c>
      <c r="D43" s="1" t="s">
        <v>9</v>
      </c>
      <c r="E43" s="1" t="s">
        <v>29</v>
      </c>
      <c r="F43" s="1" t="s">
        <v>236</v>
      </c>
      <c r="G43" s="1" t="s">
        <v>446</v>
      </c>
      <c r="H43" s="1" t="s">
        <v>340</v>
      </c>
      <c r="I43" s="1" t="s">
        <v>316</v>
      </c>
      <c r="J43" s="1" t="s">
        <v>427</v>
      </c>
      <c r="K43" s="1" t="s">
        <v>188</v>
      </c>
      <c r="L43" s="1" t="s">
        <v>379</v>
      </c>
      <c r="M43" s="1" t="s">
        <v>464</v>
      </c>
      <c r="N43" s="1" t="s">
        <v>527</v>
      </c>
      <c r="O43" s="10" t="s">
        <v>622</v>
      </c>
      <c r="P43" s="1"/>
      <c r="Q43" s="1"/>
      <c r="R43" s="1">
        <v>17</v>
      </c>
      <c r="S43" s="1"/>
    </row>
    <row r="44" spans="1:19" x14ac:dyDescent="0.25">
      <c r="A44" s="1" t="s">
        <v>82</v>
      </c>
      <c r="B44" s="1">
        <v>44</v>
      </c>
      <c r="C44" s="1" t="s">
        <v>65</v>
      </c>
      <c r="D44" s="1" t="s">
        <v>13</v>
      </c>
      <c r="E44" s="1" t="s">
        <v>38</v>
      </c>
      <c r="F44" s="1" t="s">
        <v>237</v>
      </c>
      <c r="G44" s="1" t="s">
        <v>267</v>
      </c>
      <c r="H44" s="1" t="s">
        <v>341</v>
      </c>
      <c r="I44" s="1" t="s">
        <v>317</v>
      </c>
      <c r="J44" s="1" t="s">
        <v>428</v>
      </c>
      <c r="K44" s="1" t="s">
        <v>189</v>
      </c>
      <c r="L44" s="1" t="s">
        <v>380</v>
      </c>
      <c r="M44" s="1" t="s">
        <v>465</v>
      </c>
      <c r="N44" s="1" t="s">
        <v>528</v>
      </c>
      <c r="O44" s="10" t="s">
        <v>623</v>
      </c>
      <c r="P44" s="1"/>
      <c r="Q44" s="1"/>
      <c r="R44" s="1">
        <v>17</v>
      </c>
      <c r="S44" s="1"/>
    </row>
    <row r="45" spans="1:19" x14ac:dyDescent="0.25">
      <c r="A45" s="1" t="s">
        <v>83</v>
      </c>
      <c r="B45" s="1">
        <v>45</v>
      </c>
      <c r="C45" s="1" t="s">
        <v>65</v>
      </c>
      <c r="D45" s="1" t="s">
        <v>196</v>
      </c>
      <c r="E45" s="1" t="s">
        <v>45</v>
      </c>
      <c r="F45" s="1" t="s">
        <v>238</v>
      </c>
      <c r="G45" s="1" t="s">
        <v>268</v>
      </c>
      <c r="H45" s="1" t="s">
        <v>342</v>
      </c>
      <c r="I45" s="1" t="s">
        <v>315</v>
      </c>
      <c r="J45" s="1" t="s">
        <v>429</v>
      </c>
      <c r="K45" s="1" t="s">
        <v>187</v>
      </c>
      <c r="L45" s="1" t="s">
        <v>381</v>
      </c>
      <c r="M45" s="1" t="s">
        <v>466</v>
      </c>
      <c r="N45" s="1" t="s">
        <v>529</v>
      </c>
      <c r="O45" s="10" t="s">
        <v>624</v>
      </c>
      <c r="P45" s="1"/>
      <c r="Q45" s="1"/>
      <c r="R45" s="1">
        <v>17</v>
      </c>
      <c r="S45" s="1"/>
    </row>
    <row r="46" spans="1:19" x14ac:dyDescent="0.25">
      <c r="A46" s="1" t="s">
        <v>101</v>
      </c>
      <c r="B46" s="1">
        <v>46</v>
      </c>
      <c r="C46" s="1"/>
      <c r="D46" s="1" t="s">
        <v>549</v>
      </c>
      <c r="E46" s="1" t="s">
        <v>588</v>
      </c>
      <c r="F46" s="1" t="s">
        <v>576</v>
      </c>
      <c r="G46" s="1" t="s">
        <v>577</v>
      </c>
      <c r="H46" s="1" t="s">
        <v>578</v>
      </c>
      <c r="I46" s="1" t="s">
        <v>579</v>
      </c>
      <c r="J46" s="1" t="s">
        <v>580</v>
      </c>
      <c r="K46" s="1" t="s">
        <v>581</v>
      </c>
      <c r="L46" s="1" t="s">
        <v>582</v>
      </c>
      <c r="M46" s="1" t="s">
        <v>583</v>
      </c>
      <c r="N46" s="1" t="s">
        <v>584</v>
      </c>
      <c r="O46" s="10" t="s">
        <v>625</v>
      </c>
      <c r="P46" s="1"/>
      <c r="Q46" s="1"/>
      <c r="R46" s="1">
        <v>17</v>
      </c>
      <c r="S46" s="1"/>
    </row>
    <row r="47" spans="1:19" x14ac:dyDescent="0.25">
      <c r="A47" s="1" t="s">
        <v>84</v>
      </c>
      <c r="B47" s="1">
        <v>47</v>
      </c>
      <c r="C47" s="1" t="s">
        <v>65</v>
      </c>
      <c r="D47" s="1" t="s">
        <v>9</v>
      </c>
      <c r="E47" s="1" t="s">
        <v>33</v>
      </c>
      <c r="F47" s="1" t="s">
        <v>236</v>
      </c>
      <c r="G47" s="1" t="s">
        <v>446</v>
      </c>
      <c r="H47" s="1" t="s">
        <v>340</v>
      </c>
      <c r="I47" s="1" t="s">
        <v>316</v>
      </c>
      <c r="J47" s="1" t="s">
        <v>427</v>
      </c>
      <c r="K47" s="1" t="s">
        <v>188</v>
      </c>
      <c r="L47" s="1" t="s">
        <v>379</v>
      </c>
      <c r="M47" s="1" t="s">
        <v>464</v>
      </c>
      <c r="N47" s="1" t="s">
        <v>527</v>
      </c>
      <c r="O47" s="10" t="s">
        <v>622</v>
      </c>
      <c r="P47" s="1"/>
      <c r="Q47" s="1"/>
      <c r="R47" s="1">
        <v>17</v>
      </c>
      <c r="S47" s="1"/>
    </row>
    <row r="48" spans="1:19" x14ac:dyDescent="0.25">
      <c r="A48" s="1" t="s">
        <v>85</v>
      </c>
      <c r="B48" s="1">
        <v>48</v>
      </c>
      <c r="C48" s="1" t="s">
        <v>65</v>
      </c>
      <c r="D48" s="1" t="s">
        <v>13</v>
      </c>
      <c r="E48" s="1" t="s">
        <v>38</v>
      </c>
      <c r="F48" s="1" t="s">
        <v>237</v>
      </c>
      <c r="G48" s="1" t="s">
        <v>267</v>
      </c>
      <c r="H48" s="1" t="s">
        <v>156</v>
      </c>
      <c r="I48" s="1" t="s">
        <v>317</v>
      </c>
      <c r="J48" s="1" t="s">
        <v>428</v>
      </c>
      <c r="K48" s="1" t="s">
        <v>190</v>
      </c>
      <c r="L48" s="1" t="s">
        <v>380</v>
      </c>
      <c r="M48" s="1" t="s">
        <v>465</v>
      </c>
      <c r="N48" s="1" t="s">
        <v>528</v>
      </c>
      <c r="O48" s="10" t="s">
        <v>626</v>
      </c>
      <c r="P48" s="1"/>
      <c r="Q48" s="1"/>
      <c r="R48" s="1">
        <v>17</v>
      </c>
      <c r="S48" s="1"/>
    </row>
    <row r="49" spans="1:19" ht="25" x14ac:dyDescent="0.25">
      <c r="A49" s="1" t="s">
        <v>86</v>
      </c>
      <c r="B49" s="1">
        <v>49</v>
      </c>
      <c r="C49" s="1" t="s">
        <v>65</v>
      </c>
      <c r="D49" s="1" t="s">
        <v>18</v>
      </c>
      <c r="E49" s="1" t="s">
        <v>46</v>
      </c>
      <c r="F49" s="1" t="s">
        <v>239</v>
      </c>
      <c r="G49" s="1" t="s">
        <v>269</v>
      </c>
      <c r="H49" s="1" t="s">
        <v>343</v>
      </c>
      <c r="I49" s="1" t="s">
        <v>318</v>
      </c>
      <c r="J49" s="1" t="s">
        <v>430</v>
      </c>
      <c r="K49" s="1" t="s">
        <v>191</v>
      </c>
      <c r="L49" s="1" t="s">
        <v>382</v>
      </c>
      <c r="M49" s="1" t="s">
        <v>466</v>
      </c>
      <c r="N49" s="1" t="s">
        <v>530</v>
      </c>
      <c r="O49" s="10" t="s">
        <v>627</v>
      </c>
      <c r="P49" s="1"/>
      <c r="Q49" s="1"/>
      <c r="R49" s="1">
        <v>17</v>
      </c>
      <c r="S49" s="1"/>
    </row>
    <row r="50" spans="1:19" x14ac:dyDescent="0.25">
      <c r="A50" s="1" t="s">
        <v>102</v>
      </c>
      <c r="B50" s="1">
        <v>50</v>
      </c>
      <c r="C50" s="1" t="s">
        <v>65</v>
      </c>
      <c r="D50" s="1" t="s">
        <v>103</v>
      </c>
      <c r="E50" s="1" t="s">
        <v>590</v>
      </c>
      <c r="F50" s="1" t="s">
        <v>240</v>
      </c>
      <c r="G50" s="1" t="s">
        <v>270</v>
      </c>
      <c r="H50" s="1" t="s">
        <v>157</v>
      </c>
      <c r="I50" s="1" t="s">
        <v>319</v>
      </c>
      <c r="J50" s="1" t="s">
        <v>431</v>
      </c>
      <c r="K50" s="1" t="s">
        <v>192</v>
      </c>
      <c r="L50" s="1" t="s">
        <v>383</v>
      </c>
      <c r="M50" s="1" t="s">
        <v>287</v>
      </c>
      <c r="N50" s="1" t="s">
        <v>531</v>
      </c>
      <c r="O50" s="11" t="s">
        <v>628</v>
      </c>
      <c r="P50" s="1"/>
      <c r="Q50" s="1"/>
      <c r="R50" s="1">
        <v>17</v>
      </c>
      <c r="S50" s="1"/>
    </row>
    <row r="51" spans="1:19" x14ac:dyDescent="0.25">
      <c r="A51" s="1" t="s">
        <v>92</v>
      </c>
      <c r="B51" s="1">
        <v>51</v>
      </c>
      <c r="C51" s="1" t="s">
        <v>65</v>
      </c>
      <c r="D51" s="1" t="s">
        <v>10</v>
      </c>
      <c r="E51" s="1" t="s">
        <v>34</v>
      </c>
      <c r="F51" s="1" t="s">
        <v>241</v>
      </c>
      <c r="G51" s="1" t="s">
        <v>271</v>
      </c>
      <c r="H51" s="1" t="s">
        <v>158</v>
      </c>
      <c r="I51" s="1" t="s">
        <v>320</v>
      </c>
      <c r="J51" s="1" t="s">
        <v>432</v>
      </c>
      <c r="K51" s="1" t="s">
        <v>193</v>
      </c>
      <c r="L51" s="1" t="s">
        <v>384</v>
      </c>
      <c r="M51" s="1" t="s">
        <v>288</v>
      </c>
      <c r="N51" s="1" t="s">
        <v>532</v>
      </c>
      <c r="O51" s="11" t="s">
        <v>629</v>
      </c>
      <c r="P51" s="1"/>
      <c r="Q51" s="1"/>
      <c r="R51" s="1">
        <v>17</v>
      </c>
      <c r="S51" s="1"/>
    </row>
    <row r="52" spans="1:19" x14ac:dyDescent="0.25">
      <c r="A52" s="1" t="s">
        <v>87</v>
      </c>
      <c r="B52" s="1">
        <v>52</v>
      </c>
      <c r="C52" s="1" t="s">
        <v>65</v>
      </c>
      <c r="D52" s="1" t="s">
        <v>12</v>
      </c>
      <c r="E52" s="1" t="s">
        <v>37</v>
      </c>
      <c r="F52" s="1" t="s">
        <v>242</v>
      </c>
      <c r="G52" s="1" t="s">
        <v>447</v>
      </c>
      <c r="H52" s="1" t="s">
        <v>344</v>
      </c>
      <c r="I52" s="1" t="s">
        <v>321</v>
      </c>
      <c r="J52" s="1" t="s">
        <v>433</v>
      </c>
      <c r="K52" s="1" t="s">
        <v>194</v>
      </c>
      <c r="L52" s="1" t="s">
        <v>385</v>
      </c>
      <c r="M52" s="1" t="s">
        <v>467</v>
      </c>
      <c r="N52" s="1" t="s">
        <v>533</v>
      </c>
      <c r="O52" s="11" t="s">
        <v>630</v>
      </c>
      <c r="P52" s="1"/>
      <c r="Q52" s="1"/>
      <c r="R52" s="1">
        <v>17</v>
      </c>
      <c r="S52" s="1"/>
    </row>
    <row r="53" spans="1:19" x14ac:dyDescent="0.25">
      <c r="A53" s="1" t="s">
        <v>88</v>
      </c>
      <c r="B53" s="1">
        <v>53</v>
      </c>
      <c r="C53" s="1" t="s">
        <v>65</v>
      </c>
      <c r="D53" s="1" t="s">
        <v>19</v>
      </c>
      <c r="E53" s="1" t="s">
        <v>47</v>
      </c>
      <c r="F53" s="1" t="s">
        <v>243</v>
      </c>
      <c r="G53" s="1" t="s">
        <v>272</v>
      </c>
      <c r="H53" s="1" t="s">
        <v>159</v>
      </c>
      <c r="I53" s="1" t="s">
        <v>322</v>
      </c>
      <c r="J53" s="1" t="s">
        <v>434</v>
      </c>
      <c r="K53" s="1" t="s">
        <v>197</v>
      </c>
      <c r="L53" s="1" t="s">
        <v>386</v>
      </c>
      <c r="M53" s="1" t="s">
        <v>468</v>
      </c>
      <c r="N53" s="1" t="s">
        <v>534</v>
      </c>
      <c r="O53" s="10" t="s">
        <v>631</v>
      </c>
      <c r="P53" s="1"/>
      <c r="Q53" s="1"/>
      <c r="R53" s="1">
        <v>17</v>
      </c>
      <c r="S53" s="1"/>
    </row>
    <row r="54" spans="1:19" x14ac:dyDescent="0.25">
      <c r="A54" s="1" t="s">
        <v>104</v>
      </c>
      <c r="B54" s="1">
        <v>54</v>
      </c>
      <c r="C54" s="1" t="s">
        <v>65</v>
      </c>
      <c r="D54" s="1" t="s">
        <v>105</v>
      </c>
      <c r="E54" s="1" t="s">
        <v>591</v>
      </c>
      <c r="F54" s="1" t="s">
        <v>244</v>
      </c>
      <c r="G54" s="1" t="s">
        <v>448</v>
      </c>
      <c r="H54" s="1" t="s">
        <v>160</v>
      </c>
      <c r="I54" s="1" t="s">
        <v>323</v>
      </c>
      <c r="J54" s="1" t="s">
        <v>435</v>
      </c>
      <c r="K54" s="1" t="s">
        <v>542</v>
      </c>
      <c r="L54" s="1" t="s">
        <v>387</v>
      </c>
      <c r="M54" s="1" t="s">
        <v>469</v>
      </c>
      <c r="N54" s="1" t="s">
        <v>535</v>
      </c>
      <c r="O54" s="11" t="s">
        <v>632</v>
      </c>
      <c r="P54" s="1"/>
      <c r="Q54" s="1"/>
      <c r="R54" s="1">
        <v>17</v>
      </c>
      <c r="S54" s="1"/>
    </row>
    <row r="55" spans="1:19" x14ac:dyDescent="0.25">
      <c r="A55" s="1" t="s">
        <v>89</v>
      </c>
      <c r="B55" s="1">
        <v>55</v>
      </c>
      <c r="C55" s="1" t="s">
        <v>65</v>
      </c>
      <c r="D55" s="1" t="s">
        <v>11</v>
      </c>
      <c r="E55" s="1" t="s">
        <v>35</v>
      </c>
      <c r="F55" s="1" t="s">
        <v>245</v>
      </c>
      <c r="G55" s="1" t="s">
        <v>449</v>
      </c>
      <c r="H55" s="1" t="s">
        <v>345</v>
      </c>
      <c r="I55" s="1" t="s">
        <v>324</v>
      </c>
      <c r="J55" s="1" t="s">
        <v>436</v>
      </c>
      <c r="K55" s="1" t="s">
        <v>195</v>
      </c>
      <c r="L55" s="1" t="s">
        <v>388</v>
      </c>
      <c r="M55" s="1" t="s">
        <v>289</v>
      </c>
      <c r="N55" s="1" t="s">
        <v>536</v>
      </c>
      <c r="O55" s="11" t="s">
        <v>633</v>
      </c>
      <c r="P55" s="1"/>
      <c r="Q55" s="1"/>
      <c r="R55" s="1">
        <v>17</v>
      </c>
      <c r="S55" s="1"/>
    </row>
    <row r="56" spans="1:19" x14ac:dyDescent="0.25">
      <c r="A56" s="1" t="s">
        <v>90</v>
      </c>
      <c r="B56" s="1">
        <v>56</v>
      </c>
      <c r="C56" s="1" t="s">
        <v>65</v>
      </c>
      <c r="D56" s="1" t="s">
        <v>198</v>
      </c>
      <c r="E56" s="1" t="s">
        <v>36</v>
      </c>
      <c r="F56" s="1" t="s">
        <v>246</v>
      </c>
      <c r="G56" s="1" t="s">
        <v>273</v>
      </c>
      <c r="H56" s="1" t="s">
        <v>346</v>
      </c>
      <c r="I56" s="1" t="s">
        <v>392</v>
      </c>
      <c r="J56" s="1" t="s">
        <v>437</v>
      </c>
      <c r="K56" s="1" t="s">
        <v>199</v>
      </c>
      <c r="L56" s="1" t="s">
        <v>389</v>
      </c>
      <c r="M56" s="1" t="s">
        <v>470</v>
      </c>
      <c r="N56" s="1" t="s">
        <v>537</v>
      </c>
      <c r="O56" s="9" t="s">
        <v>634</v>
      </c>
      <c r="P56" s="1"/>
      <c r="Q56" s="1"/>
      <c r="R56" s="1">
        <v>17</v>
      </c>
      <c r="S56" s="1"/>
    </row>
    <row r="57" spans="1:19" x14ac:dyDescent="0.25">
      <c r="A57" s="1" t="s">
        <v>91</v>
      </c>
      <c r="B57" s="1">
        <v>57</v>
      </c>
      <c r="C57" s="1" t="s">
        <v>65</v>
      </c>
      <c r="D57" s="1" t="s">
        <v>20</v>
      </c>
      <c r="E57" s="1" t="s">
        <v>48</v>
      </c>
      <c r="F57" s="1" t="s">
        <v>247</v>
      </c>
      <c r="G57" s="1" t="s">
        <v>274</v>
      </c>
      <c r="H57" s="1" t="s">
        <v>347</v>
      </c>
      <c r="I57" s="1" t="s">
        <v>393</v>
      </c>
      <c r="J57" s="1" t="s">
        <v>438</v>
      </c>
      <c r="K57" s="1" t="s">
        <v>200</v>
      </c>
      <c r="L57" s="1" t="s">
        <v>390</v>
      </c>
      <c r="M57" s="1" t="s">
        <v>471</v>
      </c>
      <c r="N57" s="1" t="s">
        <v>538</v>
      </c>
      <c r="O57" s="10" t="s">
        <v>635</v>
      </c>
      <c r="P57" s="1"/>
      <c r="Q57" s="1"/>
      <c r="R57" s="1">
        <v>17</v>
      </c>
      <c r="S57" s="1"/>
    </row>
    <row r="58" spans="1:19" x14ac:dyDescent="0.25">
      <c r="A58" s="1" t="s">
        <v>472</v>
      </c>
      <c r="B58" s="1">
        <v>58</v>
      </c>
      <c r="C58" s="1" t="s">
        <v>65</v>
      </c>
      <c r="D58" s="1" t="s">
        <v>473</v>
      </c>
      <c r="E58" s="1" t="s">
        <v>474</v>
      </c>
      <c r="F58" s="1" t="s">
        <v>475</v>
      </c>
      <c r="G58" s="1" t="s">
        <v>476</v>
      </c>
      <c r="H58" s="1" t="s">
        <v>477</v>
      </c>
      <c r="I58" s="1" t="s">
        <v>478</v>
      </c>
      <c r="J58" s="1" t="s">
        <v>479</v>
      </c>
      <c r="K58" s="1" t="s">
        <v>483</v>
      </c>
      <c r="L58" s="1" t="s">
        <v>482</v>
      </c>
      <c r="M58" s="1" t="s">
        <v>480</v>
      </c>
      <c r="N58" s="1" t="s">
        <v>481</v>
      </c>
      <c r="O58" s="8" t="s">
        <v>636</v>
      </c>
      <c r="P58" s="1"/>
      <c r="Q58" s="1"/>
      <c r="R58" s="1">
        <v>17</v>
      </c>
      <c r="S58" s="1"/>
    </row>
  </sheetData>
  <pageMargins left="0.7" right="0.7" top="0.78740157499999996" bottom="0.78740157499999996" header="0.3" footer="0.3"/>
  <pageSetup paperSize="9" orientation="portrait"/>
  <customProperties>
    <customPr name="Ibp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7f95589-dd70-410c-bc61-029d1b2582c2">CYSVNZ44UUK7-1442773123-168793</_dlc_DocId>
    <_dlc_DocIdUrl xmlns="f7f95589-dd70-410c-bc61-029d1b2582c2">
      <Url>https://emea-teamspace.bshg.com/sites/it_sm/_layouts/15/DocIdRedir.aspx?ID=CYSVNZ44UUK7-1442773123-168793</Url>
      <Description>CYSVNZ44UUK7-1442773123-168793</Description>
    </_dlc_DocIdUrl>
  </documentManagement>
</p:properties>
</file>

<file path=customXml/item3.xml>��< ? x m l   v e r s i o n = " 1 . 0 "   e n c o d i n g = " u t f - 1 6 " ? > < D a t a M a s h u p   s q m i d = " 5 6 8 6 8 e 5 5 - 2 6 b 4 - 4 9 d f - a 0 6 5 - 8 3 f 0 4 5 9 c e f b a "   x m l n s = " h t t p : / / s c h e m a s . m i c r o s o f t . c o m / D a t a M a s h u p " > A A A A A B g D A A B Q S w M E F A A C A A g A a k / C U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G p P w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T 8 J S K I p H u A 4 A A A A R A A A A E w A c A E Z v c m 1 1 b G F z L 1 N l Y 3 R p b 2 4 x L m 0 g o h g A K K A U A A A A A A A A A A A A A A A A A A A A A A A A A A A A K 0 5 N L s n M z 1 M I h t C G 1 g B Q S w E C L Q A U A A I A C A B q T 8 J S 9 Z E y K K g A A A D 4 A A A A E g A A A A A A A A A A A A A A A A A A A A A A Q 2 9 u Z m l n L 1 B h Y 2 t h Z 2 U u e G 1 s U E s B A i 0 A F A A C A A g A a k / C U g / K 6 a u k A A A A 6 Q A A A B M A A A A A A A A A A A A A A A A A 9 A A A A F t D b 2 5 0 Z W 5 0 X 1 R 5 c G V z X S 5 4 b W x Q S w E C L Q A U A A I A C A B q T 8 J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+ m S 9 c 5 Z V 0 e O S b s H w K L 9 D g A A A A A C A A A A A A A D Z g A A w A A A A B A A A A A D s U S 4 q M 1 Q 2 x R B + 7 X R G 5 k e A A A A A A S A A A C g A A A A E A A A A D + A 3 4 / a f I i H u / R I 0 b X 4 T M 5 Q A A A A F R o X u i l i P j f z V I t v t h Y t Y T Q 6 s 0 D r U w O 0 j M D x U l 2 O 2 E N f D K d r F 2 A U J N N 8 x r m u j 6 g 2 m + g f V o 1 L p P g w E J M t U d l 7 J 6 g L R d E X 9 4 j 5 v J f d n f u 7 k K M U A A A A T i q i j m d 7 x N F J U e b R r W L + d X A j h T A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64BB1B4CF2B4B94E229A9C3A17EFE" ma:contentTypeVersion="1" ma:contentTypeDescription="Create a new document." ma:contentTypeScope="" ma:versionID="571073259c7c75aebbfc278ed2aa4179">
  <xsd:schema xmlns:xsd="http://www.w3.org/2001/XMLSchema" xmlns:xs="http://www.w3.org/2001/XMLSchema" xmlns:p="http://schemas.microsoft.com/office/2006/metadata/properties" xmlns:ns2="f7f95589-dd70-410c-bc61-029d1b2582c2" targetNamespace="http://schemas.microsoft.com/office/2006/metadata/properties" ma:root="true" ma:fieldsID="83caca9a93016154d47c8c0f6bbef822" ns2:_="">
    <xsd:import namespace="f7f95589-dd70-410c-bc61-029d1b2582c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95589-dd70-410c-bc61-029d1b2582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CD471B2-B27C-4C7A-A57B-BADF00511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2BE8F3-329F-4B91-BD2A-A50E34594C9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7f95589-dd70-410c-bc61-029d1b2582c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2572199-53D9-4187-ACD3-AB24C593149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A3027C5-4D3D-43FD-A9A5-6A64D04F3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f95589-dd70-410c-bc61-029d1b258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F30586D-0157-469B-8254-6163EFD6B6A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Evalution sheet_supplier</vt:lpstr>
      <vt:lpstr>Evalution _sheet_BSH</vt:lpstr>
      <vt:lpstr>tb_language</vt:lpstr>
      <vt:lpstr>b_column_ref</vt:lpstr>
      <vt:lpstr>b_language_sel</vt:lpstr>
      <vt:lpstr>'Evalution _sheet_BSH'!Druckbereich</vt:lpstr>
      <vt:lpstr>'Evalution sheet_supplier'!Druckbereich</vt:lpstr>
      <vt:lpstr>f_language_sel</vt:lpstr>
      <vt:lpstr>f_language_sel_Supplier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Assmann</dc:creator>
  <cp:lastModifiedBy>Furjan, Alen (GSC-SU2)</cp:lastModifiedBy>
  <cp:lastPrinted>2015-11-17T09:25:29Z</cp:lastPrinted>
  <dcterms:created xsi:type="dcterms:W3CDTF">2011-08-29T07:34:19Z</dcterms:created>
  <dcterms:modified xsi:type="dcterms:W3CDTF">2023-10-12T14:13:40Z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91d58932-ba1b-4606-a573-8fdaab22387c</vt:lpwstr>
  </property>
  <property fmtid="{D5CDD505-2E9C-101B-9397-08002B2CF9AE}" pid="3" name="ContentTypeId">
    <vt:lpwstr>0x01010011664BB1B4CF2B4B94E229A9C3A17EFE</vt:lpwstr>
  </property>
  <property fmtid="{D5CDD505-2E9C-101B-9397-08002B2CF9AE}" pid="4" name="_dlc_DocIdItemGuid">
    <vt:lpwstr>f3db6c4f-e0bd-4ebf-a3bf-dcd5ea6cc155</vt:lpwstr>
  </property>
  <property fmtid="{D5CDD505-2E9C-101B-9397-08002B2CF9AE}" pid="5" name="_CopySource">
    <vt:lpwstr>http://null</vt:lpwstr>
  </property>
</Properties>
</file>